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ela\Documents\Hochschule der Medien\Masterarbeit\Kriterienkatalog\"/>
    </mc:Choice>
  </mc:AlternateContent>
  <bookViews>
    <workbookView xWindow="0" yWindow="0" windowWidth="18576" windowHeight="5916" tabRatio="818"/>
  </bookViews>
  <sheets>
    <sheet name="Übersicht" sheetId="3" r:id="rId1"/>
    <sheet name="WCAG 2.1 AA" sheetId="5" r:id="rId2"/>
    <sheet name="Vollständigkeit" sheetId="12" r:id="rId3"/>
    <sheet name="Qualität des Prüfberichts" sheetId="28" r:id="rId4"/>
    <sheet name="EN 301 549" sheetId="8" r:id="rId5"/>
    <sheet name="Korrektheit" sheetId="13" r:id="rId6"/>
    <sheet name="Qualität der Stichprobe" sheetId="14" r:id="rId7"/>
    <sheet name="Qualitätssicherung" sheetId="16" r:id="rId8"/>
    <sheet name="Optionale Inputformate" sheetId="4" r:id="rId9"/>
    <sheet name="BITV 2.0" sheetId="9" r:id="rId10"/>
    <sheet name="Aufwand" sheetId="10" r:id="rId11"/>
    <sheet name="WCAG 2.1 AAA" sheetId="7" r:id="rId12"/>
    <sheet name="Benutzungskonstellationen" sheetId="15" r:id="rId13"/>
    <sheet name="Öffentlichkeit des Verfahrens" sheetId="24" r:id="rId14"/>
    <sheet name="Skalierbarkeit hins. Prüfer" sheetId="22" r:id="rId15"/>
    <sheet name="Grad der Toolunterstützung" sheetId="21" r:id="rId16"/>
    <sheet name="Lizenz" sheetId="25" r:id="rId17"/>
    <sheet name="Zertifikat" sheetId="20" r:id="rId18"/>
    <sheet name="Potential für Automatisierung" sheetId="6" r:id="rId19"/>
    <sheet name="Zukunftssicherheit WCAG 3.0" sheetId="26" r:id="rId20"/>
    <sheet name="Einfachheit der Prüfungsdurchf." sheetId="23" r:id="rId21"/>
    <sheet name="Organisatorische Anfoderungen" sheetId="27" r:id="rId22"/>
    <sheet name="Format des Prüfberichts" sheetId="17" r:id="rId23"/>
  </sheets>
  <definedNames>
    <definedName name="_xlnm._FilterDatabase" localSheetId="0" hidden="1">Übersicht!$B$5:$D$5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8" l="1"/>
  <c r="D7" i="28" l="1"/>
  <c r="I45" i="3" l="1"/>
  <c r="F45" i="3"/>
  <c r="L9" i="23"/>
  <c r="I9" i="23"/>
  <c r="L8" i="23"/>
  <c r="L10" i="23" s="1"/>
  <c r="I8" i="23"/>
  <c r="I10" i="23" s="1"/>
  <c r="E8" i="12" l="1"/>
  <c r="D9" i="20" l="1"/>
  <c r="C9" i="20"/>
  <c r="L50" i="3"/>
  <c r="I8" i="27" l="1"/>
  <c r="I47" i="3" s="1"/>
  <c r="H8" i="27"/>
  <c r="F47" i="3" s="1"/>
  <c r="I40" i="3"/>
  <c r="F40" i="3"/>
  <c r="D8" i="25"/>
  <c r="I39" i="3" s="1"/>
  <c r="C8" i="25"/>
  <c r="F39" i="3" s="1"/>
  <c r="H8" i="21"/>
  <c r="G8" i="21"/>
  <c r="D9" i="24"/>
  <c r="I32" i="3" s="1"/>
  <c r="C9" i="24"/>
  <c r="F32" i="3" s="1"/>
  <c r="L7" i="28" l="1"/>
  <c r="K7" i="28"/>
  <c r="G7" i="28"/>
  <c r="C7" i="28"/>
  <c r="Y9" i="28"/>
  <c r="D8" i="22" l="1"/>
  <c r="C8" i="22"/>
  <c r="C7" i="22"/>
  <c r="D7" i="22" l="1"/>
  <c r="D9" i="22" s="1"/>
  <c r="C9" i="22"/>
  <c r="F33" i="3" s="1"/>
  <c r="E9" i="12" l="1"/>
  <c r="L7" i="15" l="1"/>
  <c r="H8" i="28" l="1"/>
  <c r="H9" i="28" s="1"/>
  <c r="G8" i="28"/>
  <c r="L8" i="28"/>
  <c r="K8" i="28"/>
  <c r="D8" i="28"/>
  <c r="C8" i="28"/>
  <c r="C9" i="28" s="1"/>
  <c r="M9" i="13" l="1"/>
  <c r="E8" i="13" l="1"/>
  <c r="P9" i="13"/>
  <c r="H9" i="13"/>
  <c r="E9" i="13"/>
  <c r="P8" i="13"/>
  <c r="N10" i="13" s="1"/>
  <c r="I17" i="3" s="1"/>
  <c r="M8" i="13"/>
  <c r="K10" i="13" s="1"/>
  <c r="F17" i="3" s="1"/>
  <c r="H8" i="13"/>
  <c r="F10" i="13" s="1"/>
  <c r="I16" i="3" s="1"/>
  <c r="J16" i="3" s="1"/>
  <c r="M8" i="12"/>
  <c r="K10" i="12" s="1"/>
  <c r="F8" i="3" s="1"/>
  <c r="P8" i="12"/>
  <c r="N10" i="12" s="1"/>
  <c r="I8" i="3" s="1"/>
  <c r="P9" i="12"/>
  <c r="M9" i="12"/>
  <c r="H9" i="12"/>
  <c r="H8" i="12"/>
  <c r="F10" i="12" s="1"/>
  <c r="I7" i="3" s="1"/>
  <c r="C10" i="12"/>
  <c r="F7" i="3" s="1"/>
  <c r="E179" i="10"/>
  <c r="E178" i="10"/>
  <c r="E177" i="10"/>
  <c r="J9" i="10"/>
  <c r="H9" i="10"/>
  <c r="J8" i="10"/>
  <c r="H8" i="10"/>
  <c r="H10" i="10" l="1"/>
  <c r="F26" i="3" s="1"/>
  <c r="J10" i="10"/>
  <c r="I26" i="3" s="1"/>
  <c r="C10" i="13"/>
  <c r="F16" i="3" s="1"/>
  <c r="G16" i="3"/>
  <c r="J7" i="3"/>
  <c r="G7" i="3"/>
  <c r="E180" i="10"/>
  <c r="E181" i="10" s="1"/>
  <c r="N8" i="10"/>
  <c r="N9" i="10"/>
  <c r="P8" i="10"/>
  <c r="P9" i="10"/>
  <c r="Y13" i="28"/>
  <c r="AA23" i="28"/>
  <c r="AA24" i="28"/>
  <c r="AA25" i="28"/>
  <c r="AA27" i="28"/>
  <c r="AA28" i="28"/>
  <c r="AA29" i="28"/>
  <c r="AA21" i="28"/>
  <c r="AA30" i="28"/>
  <c r="AA26" i="28"/>
  <c r="AA22" i="28"/>
  <c r="Y30" i="28"/>
  <c r="Y26" i="28"/>
  <c r="Y22" i="28"/>
  <c r="AA18" i="28"/>
  <c r="AA31" i="28"/>
  <c r="Y31" i="28"/>
  <c r="Y27" i="28"/>
  <c r="Y28" i="28"/>
  <c r="Y29" i="28"/>
  <c r="Y25" i="28"/>
  <c r="Y24" i="28"/>
  <c r="Y23" i="28"/>
  <c r="Y21" i="28"/>
  <c r="AA16" i="28"/>
  <c r="AA14" i="28"/>
  <c r="AA15" i="28"/>
  <c r="AA17" i="28"/>
  <c r="Y18" i="28"/>
  <c r="Y17" i="28"/>
  <c r="AA13" i="28"/>
  <c r="AA9" i="28"/>
  <c r="Y8" i="28"/>
  <c r="Y16" i="28"/>
  <c r="Y15" i="28"/>
  <c r="Y14" i="28"/>
  <c r="Y12" i="28"/>
  <c r="Y11" i="28"/>
  <c r="Y10" i="28"/>
  <c r="AA12" i="28"/>
  <c r="AA11" i="28"/>
  <c r="AA10" i="28"/>
  <c r="AA8" i="28"/>
  <c r="T7" i="28"/>
  <c r="S7" i="28"/>
  <c r="P9" i="28"/>
  <c r="I12" i="3" s="1"/>
  <c r="O9" i="28"/>
  <c r="F12" i="3" s="1"/>
  <c r="H9" i="20"/>
  <c r="I41" i="3" s="1"/>
  <c r="G9" i="20"/>
  <c r="F41" i="3" s="1"/>
  <c r="L7" i="22"/>
  <c r="K7" i="22"/>
  <c r="H7" i="22"/>
  <c r="G7" i="22"/>
  <c r="I42" i="3"/>
  <c r="F42" i="3"/>
  <c r="I43" i="3"/>
  <c r="F43" i="3"/>
  <c r="F34" i="3" l="1"/>
  <c r="G8" i="22"/>
  <c r="I34" i="3"/>
  <c r="H8" i="22"/>
  <c r="I35" i="3"/>
  <c r="L8" i="22"/>
  <c r="F35" i="3"/>
  <c r="K8" i="22"/>
  <c r="I13" i="3"/>
  <c r="T8" i="28"/>
  <c r="F13" i="3"/>
  <c r="S8" i="28"/>
  <c r="O7" i="3"/>
  <c r="N7" i="3"/>
  <c r="O16" i="3"/>
  <c r="N16" i="3"/>
  <c r="Y32" i="28"/>
  <c r="Y19" i="28"/>
  <c r="AA32" i="28"/>
  <c r="AA19" i="28"/>
  <c r="G9" i="28"/>
  <c r="F10" i="3" s="1"/>
  <c r="K9" i="28"/>
  <c r="F11" i="3" s="1"/>
  <c r="F9" i="3"/>
  <c r="L9" i="28"/>
  <c r="I11" i="3" s="1"/>
  <c r="D9" i="28"/>
  <c r="I9" i="3" s="1"/>
  <c r="I10" i="3"/>
  <c r="I33" i="3"/>
  <c r="D7" i="23"/>
  <c r="D8" i="23" s="1"/>
  <c r="I44" i="3" s="1"/>
  <c r="C7" i="23"/>
  <c r="C8" i="23" s="1"/>
  <c r="F44" i="3" s="1"/>
  <c r="L11" i="21"/>
  <c r="L12" i="21" s="1"/>
  <c r="K11" i="21"/>
  <c r="K12" i="21" s="1"/>
  <c r="J44" i="3" l="1"/>
  <c r="X34" i="28"/>
  <c r="F14" i="3" s="1"/>
  <c r="G9" i="3" s="1"/>
  <c r="Z34" i="28"/>
  <c r="I14" i="3" s="1"/>
  <c r="J9" i="3" s="1"/>
  <c r="N9" i="3" l="1"/>
  <c r="O9" i="3"/>
  <c r="N8" i="15"/>
  <c r="N9" i="15"/>
  <c r="N10" i="15"/>
  <c r="N11" i="15"/>
  <c r="N12" i="15"/>
  <c r="N7" i="15"/>
  <c r="L8" i="15"/>
  <c r="L9" i="15"/>
  <c r="L10" i="15"/>
  <c r="L11" i="15"/>
  <c r="L12" i="15"/>
  <c r="D7" i="14"/>
  <c r="D10" i="14" s="1"/>
  <c r="C7" i="14"/>
  <c r="C10" i="14" s="1"/>
  <c r="L13" i="15" l="1"/>
  <c r="F31" i="3" s="1"/>
  <c r="N13" i="15"/>
  <c r="D10" i="21" l="1"/>
  <c r="C10" i="21"/>
  <c r="D10" i="27" l="1"/>
  <c r="I46" i="3" s="1"/>
  <c r="C10" i="27"/>
  <c r="F46" i="3" s="1"/>
  <c r="F38" i="3" l="1"/>
  <c r="I37" i="3"/>
  <c r="F37" i="3"/>
  <c r="I36" i="3"/>
  <c r="F36" i="3"/>
  <c r="G40" i="3"/>
  <c r="I31" i="3"/>
  <c r="C12" i="10" l="1"/>
  <c r="D12" i="10"/>
  <c r="E81" i="10"/>
  <c r="E82" i="10"/>
  <c r="D13" i="10" l="1"/>
  <c r="I25" i="3" s="1"/>
  <c r="C13" i="10"/>
  <c r="F25" i="3" s="1"/>
  <c r="E83" i="10"/>
  <c r="I18" i="3" l="1"/>
  <c r="F18" i="3"/>
  <c r="I38" i="3"/>
  <c r="C11" i="17" l="1"/>
  <c r="D11" i="17"/>
  <c r="C12" i="17"/>
  <c r="F48" i="3" s="1"/>
  <c r="D12" i="17"/>
  <c r="I48" i="3" s="1"/>
  <c r="L14" i="16" l="1"/>
  <c r="I22" i="3" s="1"/>
  <c r="K14" i="16"/>
  <c r="F22" i="3" s="1"/>
  <c r="H11" i="16"/>
  <c r="I21" i="3" s="1"/>
  <c r="G11" i="16"/>
  <c r="F21" i="3" s="1"/>
  <c r="D12" i="16"/>
  <c r="I20" i="3" s="1"/>
  <c r="C12" i="16"/>
  <c r="F20" i="3" s="1"/>
  <c r="J20" i="3" l="1"/>
  <c r="G20" i="3"/>
  <c r="P10" i="10"/>
  <c r="I27" i="3" s="1"/>
  <c r="J25" i="3" s="1"/>
  <c r="G16" i="15"/>
  <c r="F30" i="3" s="1"/>
  <c r="H16" i="15"/>
  <c r="I30" i="3" s="1"/>
  <c r="N20" i="3" l="1"/>
  <c r="O20" i="3"/>
  <c r="N10" i="10"/>
  <c r="F27" i="3" s="1"/>
  <c r="G25" i="3" s="1"/>
  <c r="D12" i="15"/>
  <c r="I29" i="3" s="1"/>
  <c r="J29" i="3" s="1"/>
  <c r="C12" i="15"/>
  <c r="F29" i="3" s="1"/>
  <c r="G29" i="3" s="1"/>
  <c r="H17" i="14"/>
  <c r="I19" i="3" s="1"/>
  <c r="G17" i="14"/>
  <c r="F19" i="3" s="1"/>
  <c r="N25" i="3" l="1"/>
  <c r="O25" i="3"/>
  <c r="N29" i="3"/>
  <c r="O29" i="3"/>
  <c r="J46" i="3"/>
  <c r="J43" i="3"/>
  <c r="J42" i="3"/>
  <c r="J39" i="3"/>
  <c r="J32" i="3"/>
  <c r="J33" i="3"/>
  <c r="J36" i="3"/>
  <c r="J40" i="3"/>
  <c r="J48" i="3"/>
  <c r="G46" i="3"/>
  <c r="G43" i="3"/>
  <c r="G42" i="3"/>
  <c r="G39" i="3"/>
  <c r="G32" i="3"/>
  <c r="G33" i="3"/>
  <c r="G36" i="3"/>
  <c r="G48" i="3"/>
  <c r="J18" i="3"/>
  <c r="G18" i="3"/>
  <c r="O42" i="3" l="1"/>
  <c r="O43" i="3"/>
  <c r="O48" i="3"/>
  <c r="N48" i="3"/>
  <c r="N40" i="3"/>
  <c r="O40" i="3"/>
  <c r="O18" i="3"/>
  <c r="N18" i="3"/>
  <c r="O36" i="3"/>
  <c r="N36" i="3"/>
  <c r="N33" i="3"/>
  <c r="O33" i="3"/>
  <c r="N32" i="3"/>
  <c r="O32" i="3"/>
  <c r="N39" i="3"/>
  <c r="O39" i="3"/>
  <c r="O46" i="3"/>
  <c r="N46" i="3"/>
  <c r="C12" i="9" l="1"/>
  <c r="F24" i="3" s="1"/>
  <c r="G24" i="3" s="1"/>
  <c r="C11" i="9"/>
  <c r="D12" i="9"/>
  <c r="I24" i="3" s="1"/>
  <c r="J24" i="3" s="1"/>
  <c r="D11" i="9"/>
  <c r="D50" i="8"/>
  <c r="I15" i="3" s="1"/>
  <c r="J15" i="3" s="1"/>
  <c r="C50" i="8"/>
  <c r="F15" i="3" s="1"/>
  <c r="G15" i="3" s="1"/>
  <c r="D49" i="8"/>
  <c r="C49" i="8"/>
  <c r="E36" i="7"/>
  <c r="I28" i="3" s="1"/>
  <c r="J28" i="3" s="1"/>
  <c r="D36" i="7"/>
  <c r="F28" i="3" s="1"/>
  <c r="G28" i="3" s="1"/>
  <c r="E35" i="7"/>
  <c r="D35" i="7"/>
  <c r="D57" i="5"/>
  <c r="E57" i="5"/>
  <c r="E58" i="5"/>
  <c r="I6" i="3" s="1"/>
  <c r="J6" i="3" s="1"/>
  <c r="D58" i="5"/>
  <c r="F6" i="3" s="1"/>
  <c r="G6" i="3" s="1"/>
  <c r="D13" i="4"/>
  <c r="D14" i="4" s="1"/>
  <c r="I23" i="3" s="1"/>
  <c r="J23" i="3" s="1"/>
  <c r="C13" i="4"/>
  <c r="C14" i="4" s="1"/>
  <c r="F23" i="3" s="1"/>
  <c r="G23" i="3" s="1"/>
  <c r="J50" i="3" l="1"/>
  <c r="O6" i="3"/>
  <c r="O15" i="3"/>
  <c r="N15" i="3"/>
  <c r="N23" i="3"/>
  <c r="O23" i="3"/>
  <c r="O28" i="3"/>
  <c r="N28" i="3"/>
  <c r="N24" i="3"/>
  <c r="O24" i="3"/>
  <c r="G44" i="3"/>
  <c r="O51" i="3" l="1"/>
  <c r="N51" i="3"/>
  <c r="O55" i="3"/>
  <c r="O53" i="3"/>
  <c r="G50" i="3"/>
  <c r="O44" i="3"/>
  <c r="N44" i="3"/>
  <c r="N55" i="3" s="1"/>
  <c r="N53" i="3" l="1"/>
</calcChain>
</file>

<file path=xl/sharedStrings.xml><?xml version="1.0" encoding="utf-8"?>
<sst xmlns="http://schemas.openxmlformats.org/spreadsheetml/2006/main" count="1281" uniqueCount="678">
  <si>
    <t>Aufwand</t>
  </si>
  <si>
    <t>Vollständigkeit</t>
  </si>
  <si>
    <t>Zertifikat</t>
  </si>
  <si>
    <t>Qualität des Prüfberichts</t>
  </si>
  <si>
    <t>Korrektheit</t>
  </si>
  <si>
    <t>Lizenz</t>
  </si>
  <si>
    <t>Abdeckung von WCAG 2.1 AA</t>
  </si>
  <si>
    <t>Organisatorische Anforderungen</t>
  </si>
  <si>
    <t>Qualität der Stichprobe</t>
  </si>
  <si>
    <t>Qualitätssicherung</t>
  </si>
  <si>
    <t>Skalierbarkeit hinsichtlich Prüfer</t>
  </si>
  <si>
    <t>Einfachheit der Prüfungsdurchführung</t>
  </si>
  <si>
    <t>Potential für Automatisierung der Überprüfung</t>
  </si>
  <si>
    <t>Zukunftssicherheit für WCAG 3.0</t>
  </si>
  <si>
    <t>Kriterien und Metriken</t>
  </si>
  <si>
    <t>Kriterium</t>
  </si>
  <si>
    <t>Metriken</t>
  </si>
  <si>
    <t>Nr.</t>
  </si>
  <si>
    <t>Plattformen</t>
  </si>
  <si>
    <t>Sicherstellung der Qualifikation eines Prüfers</t>
  </si>
  <si>
    <t xml:space="preserve">Verfügbarkeit von Screenshots </t>
  </si>
  <si>
    <t>Verfügbarkeit von Markierungen in Screenshots</t>
  </si>
  <si>
    <t>Multiuserfähigkeit</t>
  </si>
  <si>
    <t>Plattformunabhängigkeit</t>
  </si>
  <si>
    <t>Automatisierung von Abläufen</t>
  </si>
  <si>
    <t>Können Anfänger in ein Prüfteam integriert werden?</t>
  </si>
  <si>
    <t>BIK BITV Test</t>
  </si>
  <si>
    <t>BITV Audit</t>
  </si>
  <si>
    <t>Textverarbeitungsdokument</t>
  </si>
  <si>
    <t>Tabellenkalkulationsdokument</t>
  </si>
  <si>
    <t>1.1.1 Nicht-Text-Inhalt</t>
  </si>
  <si>
    <t>1.2.1 Reine Audio- und Videoinhalte (aufgezeichnet)</t>
  </si>
  <si>
    <t>1.2.2 Untertitel (aufgezeichnet)</t>
  </si>
  <si>
    <t>1.2.3 Audiodeskription oder Medienalternative (aufgezeichnet)</t>
  </si>
  <si>
    <t>1.2.4 Untertitel (Live)</t>
  </si>
  <si>
    <t>1.2.5 Audiodeskription (aufgezeichnet)</t>
  </si>
  <si>
    <t>1.3.1 Info und Beziehungen</t>
  </si>
  <si>
    <t>1.3.2 Bedeutungstragende Reihenfolge</t>
  </si>
  <si>
    <t>1.3.3 Sensorische Eigenschaften</t>
  </si>
  <si>
    <t>1.3.4 Orientation</t>
  </si>
  <si>
    <t>1.3.5 Identify Input Purpose</t>
  </si>
  <si>
    <t>1.4.1 Benutzung von Farbe</t>
  </si>
  <si>
    <t>1.4.2 Audio-Steuerelement</t>
  </si>
  <si>
    <t>1.4.3 Kontrast (Minimum)</t>
  </si>
  <si>
    <t>1.4.4 Textgröße ändern</t>
  </si>
  <si>
    <t>1.4.5 Bilder eines Textes</t>
  </si>
  <si>
    <t>1.4.10 Reflow</t>
  </si>
  <si>
    <t>1.4.11 Non-text Contrast</t>
  </si>
  <si>
    <t>1.4.12 Text Spacing</t>
  </si>
  <si>
    <t>1.4.13 Content on Hover or Focus</t>
  </si>
  <si>
    <t>2.1.1 Tastatur</t>
  </si>
  <si>
    <t>2.1.2 Keine Tastaturfalle</t>
  </si>
  <si>
    <t>2.1.4 Character Key Shortcuts</t>
  </si>
  <si>
    <t>2.2.1 Zeiteinteilung anpassbar</t>
  </si>
  <si>
    <t>2.2.2 Pausieren, beenden, ausblenden</t>
  </si>
  <si>
    <t>2.3.1 Grenzwert von dreimaligem Blitzen oder weniger</t>
  </si>
  <si>
    <t>2.4.1 Blöcke umgehen</t>
  </si>
  <si>
    <t>2.4.2 Seite mit Titel versehen</t>
  </si>
  <si>
    <t>2.4.3 Fokus-Reihenfolge</t>
  </si>
  <si>
    <t>2.4.4 Linkzweck (im Kontext)</t>
  </si>
  <si>
    <t>2.4.5 Verschiedene Methoden</t>
  </si>
  <si>
    <t>2.4.6 Überschriften und Beschriftungen (Labels)</t>
  </si>
  <si>
    <t>2.4.7 Fokus sichtbar</t>
  </si>
  <si>
    <t>2.5.1 Pointer Gestures</t>
  </si>
  <si>
    <t>2.5.2 Pointer Cancellation</t>
  </si>
  <si>
    <t>2.5.3 Label in Name</t>
  </si>
  <si>
    <t>2.5.4 Motion Actuation</t>
  </si>
  <si>
    <t>3.1.1 Sprache der Seite</t>
  </si>
  <si>
    <t>3.1.2 Sprache von Teilen</t>
  </si>
  <si>
    <t>3.2.1 Bei Fokus</t>
  </si>
  <si>
    <t>3.2.2 Bei Eingabe</t>
  </si>
  <si>
    <t>3.2.3 Konsistente Navigation</t>
  </si>
  <si>
    <t>3.2.4 Konsistente Erkennung</t>
  </si>
  <si>
    <t>3.3.1 Fehlererkennung</t>
  </si>
  <si>
    <t>3.3.2 Beschriftungen (Labels) oder Anweisungen</t>
  </si>
  <si>
    <t>3.3.3 Fehlerempfehlung</t>
  </si>
  <si>
    <t>3.3.4 Fehlervermeidung (rechtliche, finanzielle, Daten)</t>
  </si>
  <si>
    <t>4.1.1 Syntaxanalyse</t>
  </si>
  <si>
    <t>4.1.2 Name, Rolle, Wert</t>
  </si>
  <si>
    <t>4.1.3 Status Messages</t>
  </si>
  <si>
    <t>Abdeckung von zusätzlichen Kriterien aus WCAG 2.1 AAA</t>
  </si>
  <si>
    <t>1.2.6 Gebärdensprache (aufgezeichnet)</t>
  </si>
  <si>
    <t>1.2.7 Erweiterte Audiodeskription (aufgezeichnet)</t>
  </si>
  <si>
    <t>1.2.8 Medienalternative (aufgezeichnet)</t>
  </si>
  <si>
    <t>1.2.9 Reiner Audioinhalt (Live)</t>
  </si>
  <si>
    <t>1.3.6 Identify Purpose</t>
  </si>
  <si>
    <t>1.4.6 Kontrast (erhöht)</t>
  </si>
  <si>
    <t>1.4.7 Leiser oder kein Hintergrund-Audioinhalt</t>
  </si>
  <si>
    <t>1.4.8 Visuelle Präsentation</t>
  </si>
  <si>
    <t>1.4.9 Bilder eines Textes (keine Ausnahme)</t>
  </si>
  <si>
    <t>2.1.3 Tastatur (keine Ausnahme)</t>
  </si>
  <si>
    <t>2.2.3 Keine Zeiteinteilung</t>
  </si>
  <si>
    <t>2.2.4 Unterbrechungen</t>
  </si>
  <si>
    <t>2.2.5 Erneute Authentifizierung</t>
  </si>
  <si>
    <t>2.2.6 Timeouts</t>
  </si>
  <si>
    <t>2.3.2 Drei Blitze</t>
  </si>
  <si>
    <t>2.3.3 Animation from Interactions</t>
  </si>
  <si>
    <t>2.4.8 Position</t>
  </si>
  <si>
    <t>2.4.9 Linkzweck (reiner Link)</t>
  </si>
  <si>
    <t>2.4.10 Abschnittsüberschriften</t>
  </si>
  <si>
    <t>2.5.5 Target Size</t>
  </si>
  <si>
    <t>2.5.6 Concurrent Input Mechanisms</t>
  </si>
  <si>
    <t>3.1.3 Ungewöhnliche Wörter</t>
  </si>
  <si>
    <t>3.1.4 Abkürzungen</t>
  </si>
  <si>
    <t>3.1.5 Leseniveau</t>
  </si>
  <si>
    <t>3.1.6 Aussprache</t>
  </si>
  <si>
    <t>3.2.5 Änderung auf Anfrage</t>
  </si>
  <si>
    <t>3.3.5 Hilfe</t>
  </si>
  <si>
    <t>3.3.6 Fehlervermeidung (alle)</t>
  </si>
  <si>
    <t>Inputformat</t>
  </si>
  <si>
    <t>5.2 Activation of accessibility features</t>
  </si>
  <si>
    <t>5.3 Biometrics</t>
  </si>
  <si>
    <t>5.4 Preservation of accessibility information during conversion</t>
  </si>
  <si>
    <t>6.1 Audio bandwidth for speech</t>
  </si>
  <si>
    <t>6.2.4 RTT responsiveness</t>
  </si>
  <si>
    <t>6.3 Caller ID</t>
  </si>
  <si>
    <t>6.5.2 Resolution item a)</t>
  </si>
  <si>
    <t>6.5.3 Frame rate item a)</t>
  </si>
  <si>
    <t>7.1.1 Captioning playback</t>
  </si>
  <si>
    <t>7.1.2 Captioning synchronization</t>
  </si>
  <si>
    <t>7.1.3 Preservation of captioning</t>
  </si>
  <si>
    <t>7.2.1 Audio description playback</t>
  </si>
  <si>
    <t>7.2.2 Audio description synchronization</t>
  </si>
  <si>
    <t>7.2.3 Preservation of audio description</t>
  </si>
  <si>
    <t>7.3 User controls for captions and audio description</t>
  </si>
  <si>
    <t>9.6 WCAG conformance requirements</t>
  </si>
  <si>
    <t>11.7 User preferences</t>
  </si>
  <si>
    <t>11.8.1 Content technology</t>
  </si>
  <si>
    <t>11.8.2 Accessible content creation</t>
  </si>
  <si>
    <t>11.8.3 Preservation of accessibility information in transformations</t>
  </si>
  <si>
    <t>11.8.4 Repair assistance</t>
  </si>
  <si>
    <t>11.8.5 Templates</t>
  </si>
  <si>
    <t>12.1.1 Accessibility and compatibility features</t>
  </si>
  <si>
    <t>12.1.2 Accessible documentation</t>
  </si>
  <si>
    <t>12.2.2 Information on accessibility and compatibility features</t>
  </si>
  <si>
    <t>12.2.3 Effective communication</t>
  </si>
  <si>
    <t>12.2.4 Accessible documentation</t>
  </si>
  <si>
    <t>Abdeckung von zusätzlichen Kriterien aus BITV 2.0</t>
  </si>
  <si>
    <t>Erklärung zur Barrierefreiheit</t>
  </si>
  <si>
    <t>Feedback-Mechanismus</t>
  </si>
  <si>
    <t>1.1.1 Non-text Content</t>
  </si>
  <si>
    <t>1.2.1 Audio-only and Video-only (Prerecorded)</t>
  </si>
  <si>
    <t xml:space="preserve">1.2.3 Audio Description or Media Alternative (Prerecorded)
</t>
  </si>
  <si>
    <t>1.2.2 Captions (Prerecorded)</t>
  </si>
  <si>
    <t>1.2.4 Captions (Live)</t>
  </si>
  <si>
    <t>1.2.5 Audio Description (Prerecorded)</t>
  </si>
  <si>
    <t>1.3.1 Info and Relationships</t>
  </si>
  <si>
    <t>1.3.2 Meaningful Sequence</t>
  </si>
  <si>
    <t>1.3.3 Sensory Characteristics</t>
  </si>
  <si>
    <t>1.4.1 Use of Color</t>
  </si>
  <si>
    <t>1.4.2 Audio Control</t>
  </si>
  <si>
    <t>1.4.3 Contrast (Minimum)</t>
  </si>
  <si>
    <t>1.4.4 Resize text</t>
  </si>
  <si>
    <t>1.4.5 Images of Text</t>
  </si>
  <si>
    <t>2.1.1 Keyboard</t>
  </si>
  <si>
    <t>2.1.2 No Keyboard Trap</t>
  </si>
  <si>
    <t>2.2.1 Timing Adjustable</t>
  </si>
  <si>
    <t>2.2.2 Pause, Stop, Hide</t>
  </si>
  <si>
    <t>2.3.1 Three Flashes or Below Threshold</t>
  </si>
  <si>
    <t>2.4.1 Bypass Blocks</t>
  </si>
  <si>
    <t>2.4.2 Page Titled</t>
  </si>
  <si>
    <t>2.4.3 Focus Order</t>
  </si>
  <si>
    <t>2.4.4 Link Purpose (In Context)</t>
  </si>
  <si>
    <t>2.4.5 Multiple Ways</t>
  </si>
  <si>
    <t>2.4.6 Headings and Labels</t>
  </si>
  <si>
    <t>2.4.7 Focus Visible</t>
  </si>
  <si>
    <t>3.1.1 Language of Page</t>
  </si>
  <si>
    <t>3.1.2 Language of Parts</t>
  </si>
  <si>
    <t>3.2.1 On Focus</t>
  </si>
  <si>
    <t>3.2.2 On Input</t>
  </si>
  <si>
    <t>3.2.3 Consistent Navigation</t>
  </si>
  <si>
    <t>3.2.4 Consistent Identification</t>
  </si>
  <si>
    <t>3.3.1 Error Identification</t>
  </si>
  <si>
    <t>3.3.2 Labels or Instructions</t>
  </si>
  <si>
    <t>3.3.3 Error Suggestion</t>
  </si>
  <si>
    <t>3.3.4 Error Prevention (Legal, Financial, Data)</t>
  </si>
  <si>
    <t>4.1.1 Parsing</t>
  </si>
  <si>
    <t>4.1.2 Name, Role, Value</t>
  </si>
  <si>
    <t>6.2.1.1 RTT Communication</t>
  </si>
  <si>
    <t>6.2.1.2 Concurrent voice</t>
  </si>
  <si>
    <t>6.2.2.1 Visually distinguishable display</t>
  </si>
  <si>
    <t>6.2.2.2 Programmatically determinable send and receive direction</t>
  </si>
  <si>
    <t>6.2.2.3 Speaker identification</t>
  </si>
  <si>
    <t>6.2.3 Interoperability item a)</t>
  </si>
  <si>
    <t>6.2.3 Interoperability item b)</t>
  </si>
  <si>
    <t>6.2.3 Interoperability item c)</t>
  </si>
  <si>
    <t>6.2.3 Interoperability item d)</t>
  </si>
  <si>
    <t>6.4 Alternatives to voice-based services</t>
  </si>
  <si>
    <t xml:space="preserve">6.5.4 Synchronization between audio and video </t>
  </si>
  <si>
    <t>6.5.5 Visual indicator of audio with video</t>
  </si>
  <si>
    <t>6.5.6 Speaker identification with video (sign language) communication</t>
  </si>
  <si>
    <t>7.1.4 Captions characteristics</t>
  </si>
  <si>
    <t>7.1.5 Spoken subtitles</t>
  </si>
  <si>
    <t>korrekt positive Ergebnisse</t>
  </si>
  <si>
    <t>Gewichtung</t>
  </si>
  <si>
    <t>falsch negative Ergebnisse</t>
  </si>
  <si>
    <t>falsch positive Ergebnisse</t>
  </si>
  <si>
    <t>Minimale Seitenanzahl</t>
  </si>
  <si>
    <t>Maximale Seitenanzahl</t>
  </si>
  <si>
    <t>Variabel anhand der Komplexität</t>
  </si>
  <si>
    <t>Windows</t>
  </si>
  <si>
    <t>Linux</t>
  </si>
  <si>
    <t>Mac</t>
  </si>
  <si>
    <t>Browser</t>
  </si>
  <si>
    <t>Hilfsmittel</t>
  </si>
  <si>
    <t>Chrome</t>
  </si>
  <si>
    <t>Firefox</t>
  </si>
  <si>
    <t>Safari</t>
  </si>
  <si>
    <t>Edge</t>
  </si>
  <si>
    <t>Opera</t>
  </si>
  <si>
    <t>Internet Explorer</t>
  </si>
  <si>
    <t>Android</t>
  </si>
  <si>
    <t>iOS</t>
  </si>
  <si>
    <t>iOS Safari</t>
  </si>
  <si>
    <t>Android Chrome</t>
  </si>
  <si>
    <t>Bookmarklets</t>
  </si>
  <si>
    <t>Samsung Internet</t>
  </si>
  <si>
    <t>Screenreader</t>
  </si>
  <si>
    <t>Online Dienste</t>
  </si>
  <si>
    <t>Sonstige Programme</t>
  </si>
  <si>
    <t>Browser-Erweiterungen</t>
  </si>
  <si>
    <t>Anzahl der Prüftschritte/-kriterien (gesamt)</t>
  </si>
  <si>
    <t>Hdm</t>
  </si>
  <si>
    <t>BfB</t>
  </si>
  <si>
    <t>Anpassbarkeit der Ausführlichkeit</t>
  </si>
  <si>
    <t>BIK BITV-Test</t>
  </si>
  <si>
    <t>BITV-Audit</t>
  </si>
  <si>
    <t>Präsentationsdatei</t>
  </si>
  <si>
    <t>Videodatei</t>
  </si>
  <si>
    <t>Audiodatei</t>
  </si>
  <si>
    <t>Normierter Wert</t>
  </si>
  <si>
    <t>Anzahl der Prüfschritte/-kriterien (ohne WCAG Bezug)</t>
  </si>
  <si>
    <t>Prüfschritt</t>
  </si>
  <si>
    <t>WCAG Bezug</t>
  </si>
  <si>
    <t>A</t>
  </si>
  <si>
    <t>1.1.1a Alternativtexte für Bedienelemente</t>
  </si>
  <si>
    <t>1.1.1b Alternativtexte für Grafiken und Objekte</t>
  </si>
  <si>
    <t>1.1.1c Leere alt-Attribute für Layoutgrafiken</t>
  </si>
  <si>
    <t>1.1.1d Alternativen für CAPTCHAs</t>
  </si>
  <si>
    <t>1.2.1a Alternativen für Audiodateien und stumme Videos</t>
  </si>
  <si>
    <t>1.2.2a Aufgezeichnete Videos mit Untertiteln</t>
  </si>
  <si>
    <t>1.2.3a Audiodeskription oder Volltext-Alternative für Videos</t>
  </si>
  <si>
    <t>1.2.3 Audio Description or Media Alternative (Prerecorded)</t>
  </si>
  <si>
    <t>1.2.4a Videos (live) mit Untertiteln</t>
  </si>
  <si>
    <t>AA</t>
  </si>
  <si>
    <t>1.2.5a Audiodeskription für Videos</t>
  </si>
  <si>
    <t>1.3.1a HTML-Strukturelemente für Überschriften</t>
  </si>
  <si>
    <t>1.3.1b HTML-Strukturelemente für Listen</t>
  </si>
  <si>
    <t>1.3.1c HTML-Strukturelemente für Zitate</t>
  </si>
  <si>
    <t>1.3.1d Inhalte gegliedert</t>
  </si>
  <si>
    <t>1.3.1e Datentabellen richtig aufgebaut</t>
  </si>
  <si>
    <t>1.3.1f Zuordnung von Tabellenzellen</t>
  </si>
  <si>
    <t>1.3.1g Kein Strukturmarkup für Layouttabellen</t>
  </si>
  <si>
    <t>1.3.1h Beschriftung von Formularelementen programmatisch ermittelbar</t>
  </si>
  <si>
    <t>1.3.2a Sinnvolle Reihenfolge</t>
  </si>
  <si>
    <t>1.3.3a Ohne Bezug auf sensorische Merkmale nutzbar</t>
  </si>
  <si>
    <t>1.3.4a Keine Beschränkung der Bildschirmausrichtung</t>
  </si>
  <si>
    <t>1.3.5a Eingabefelder zu Nutzerdaten vermitteln den Zweck</t>
  </si>
  <si>
    <t>1.4.1a Ohne Farben nutzbar</t>
  </si>
  <si>
    <t>1.4.1 Use of Color
1.4.11 Non-text contrast</t>
  </si>
  <si>
    <t>A
AA</t>
  </si>
  <si>
    <t>1.4.2a Ton abschaltbar</t>
  </si>
  <si>
    <t>1.4.3a Kontraste von Texten ausreichend</t>
  </si>
  <si>
    <t>1.4.4a Text auf 200% vergrößerbar</t>
  </si>
  <si>
    <t>1.4.5a Verzicht auf Schriftgrafiken</t>
  </si>
  <si>
    <t xml:space="preserve">1.4.5 Images of Text </t>
  </si>
  <si>
    <t>1.4.10a Inhalte brechen um</t>
  </si>
  <si>
    <t>1.4.11a Kontraste von Grafiken und grafischen Bedienelementen ausreichend</t>
  </si>
  <si>
    <t>1.4.11 Non-Text Contrast</t>
  </si>
  <si>
    <t>1.4.12a Textabstände anpassbar</t>
  </si>
  <si>
    <t>1.4.13a Eingeblendete Inhalte bedienbar</t>
  </si>
  <si>
    <t>2.1.1a Ohne Maus nutzbar</t>
  </si>
  <si>
    <t>2.1.2a Keine Tastaturfalle</t>
  </si>
  <si>
    <t>2.1.4a Tastatur-Kurzbefehle abschaltbar oder anpassbar</t>
  </si>
  <si>
    <t>2.2.1a Zeitbegrenzungen anpassbar</t>
  </si>
  <si>
    <t>2.2.2a Bewegte Inhalte abschaltbar</t>
  </si>
  <si>
    <t>2.3.1a Verzicht auf Flackern</t>
  </si>
  <si>
    <t>2.4.1a Bereiche überspringbar</t>
  </si>
  <si>
    <t>2.4.2a Sinnvolle Dokumenttitel</t>
  </si>
  <si>
    <t>2.4.2 Page Titled: Web pages have titles that describe topic or purpose</t>
  </si>
  <si>
    <t>2.4.3a Schlüssige Reihenfolge bei der Tastaturbedienung</t>
  </si>
  <si>
    <t>2.4.4a Aussagekräftige Linktexte</t>
  </si>
  <si>
    <t>2.4.5a Alternative Zugangswege</t>
  </si>
  <si>
    <t xml:space="preserve">2.4.5 Multiple Ways </t>
  </si>
  <si>
    <t>2.4.6a Aussagekräftige Überschriften und Beschriftungen</t>
  </si>
  <si>
    <t>2.4.7a Aktuelle Position des Fokus deutlich</t>
  </si>
  <si>
    <t>2.4.7 Focus Visible
1.4.11 Non-Text Contrast</t>
  </si>
  <si>
    <t>AA
AA</t>
  </si>
  <si>
    <t>2.5.1a Alternativen für komplexe Zeiger-Gesten</t>
  </si>
  <si>
    <t>2.5.2a Zeigergesten-Eingaben können abgebrochen oder widerrufen werden</t>
  </si>
  <si>
    <t>2.5.3a Sichtbare Beschriftung Teil des zugänglichen Namens</t>
  </si>
  <si>
    <t xml:space="preserve">2.5.3 Label in Name </t>
  </si>
  <si>
    <t>2.5.4a Alternativen für Bewegungsaktivierung</t>
  </si>
  <si>
    <t>3.1.1a Hauptsprache angegeben</t>
  </si>
  <si>
    <t>3.1.2a Anderssprachige Wörter und Abschnitte ausgezeichnet</t>
  </si>
  <si>
    <t>3.2.1a Keine unerwartete Kontextänderung bei Fokus</t>
  </si>
  <si>
    <t>3.2.2a Keine unerwartete Kontextänderung bei Eingabe</t>
  </si>
  <si>
    <t>3.2.3a Konsistente Navigation</t>
  </si>
  <si>
    <t>3.2.4a Konsistente Bezeichnung</t>
  </si>
  <si>
    <t>3.3.1a Fehlererkennung</t>
  </si>
  <si>
    <t>Prüfschritte beim BIK BITV Test</t>
  </si>
  <si>
    <t>3.3.2a Beschriftungen von Formularelementen vorhanden</t>
  </si>
  <si>
    <t>3.3.3a Hilfe bei Fehlern</t>
  </si>
  <si>
    <t>3.3.4a Fehlervermeidung wird unterstützt</t>
  </si>
  <si>
    <t>3.3.4 Error prevention (Legal, Financial, Data)</t>
  </si>
  <si>
    <t>4.1.1a Korrekte Syntax</t>
  </si>
  <si>
    <t>4.1.2a Name, Rolle, Wert verfügbar</t>
  </si>
  <si>
    <t>4.1.3a Statusmeldungen programmatisch verfügbar</t>
  </si>
  <si>
    <t>4.1.3 Status messages</t>
  </si>
  <si>
    <t>Summe  - Stufe A</t>
  </si>
  <si>
    <t>Summe - Stufe AA</t>
  </si>
  <si>
    <t>Summe - Gesamt</t>
  </si>
  <si>
    <t xml:space="preserve"> </t>
  </si>
  <si>
    <t>Level</t>
  </si>
  <si>
    <t>1.1.1 Nicht-Text-Inhalte besitzen Alternativtexte</t>
  </si>
  <si>
    <t>1.2.2 Aufgezeichnete Audio-Inhalte besitzen Untertitel</t>
  </si>
  <si>
    <t>1.2.1 Aufgezeichnete Audio-only- und Video-only-Dateien besitzen Alternativen</t>
  </si>
  <si>
    <t>1.2.3 Aufgezeichnete Video-Inhalte besitzen Alternativen</t>
  </si>
  <si>
    <t>1.2.4 Live-Audio-Inhalte besitzen Untertitel</t>
  </si>
  <si>
    <t>1.2.5 Aufgezeichnete Video-Inhalte besitzen Audiodeskriptionen</t>
  </si>
  <si>
    <t>1.2.6 Aufgezeichnete Audio-Inhalte besitzen Gebärdensprach-Alternativen</t>
  </si>
  <si>
    <t>1.2.7 Aufgezeichnete Video-Inhalte besitzen erweiterte Audiodeskriptionen</t>
  </si>
  <si>
    <t>1.2.8 Aufgezeichnete Video-Inhalte besitzen Volltext-Alternativen</t>
  </si>
  <si>
    <t>1.2.9 Audio-only-Inhalte (live) besitzen Alternativen</t>
  </si>
  <si>
    <t>1.3.1 Informationen, Struktur und Beziehungen sind identifizierbar</t>
  </si>
  <si>
    <t>1.3.2 Sinnvolle Lesereihenfolge ist gegeben</t>
  </si>
  <si>
    <t>1.3.3 Anweisungen sind ohne Bezug auf sensorische Merkmale verständlich</t>
  </si>
  <si>
    <t>1.3.4 Bildschirmausrichtung ist änderbar</t>
  </si>
  <si>
    <t>1.3.5 Zweck von Formularfeldern für Nutzer-Daten ist identifizierbar</t>
  </si>
  <si>
    <t>1.3.6 Zweck von Elementen ist identifizierbar</t>
  </si>
  <si>
    <t>1.4.1 Farbe ist nicht einziger Informationsträger</t>
  </si>
  <si>
    <t>1.4.2 Automatisch abgespielte Audio-Inhalte sind steuerbar</t>
  </si>
  <si>
    <t>1.4.3 Kontrastabstand von Text zu Hintergrund ist ausreichend (Minimalkontrast)</t>
  </si>
  <si>
    <t>1.4.4 Schriftgröße kann angepasst werden</t>
  </si>
  <si>
    <t>1.4.5 Schriftgrafiken sind anpassbar oder unverzichtbar</t>
  </si>
  <si>
    <t>1.4.6 Kontrastabstand von Text zu Hintergrund ist ausreichend (erweiterter Kontrast)</t>
  </si>
  <si>
    <t>1.4.7 Hintergrundgeräusche sind leise oder nicht vorhanden</t>
  </si>
  <si>
    <t>1.4.8 Visuelle Präsentation von Textblöcken ist anpassbar</t>
  </si>
  <si>
    <t>1.4.9 Schriftgrafiken werden nicht verwendet (keine Ausnahmen)</t>
  </si>
  <si>
    <t>1.4.10 Inhalte brechen in einspaltiges Layout um</t>
  </si>
  <si>
    <t>1.4.11 Kontrastabstand von Nicht-Text-Inhalten ist ausreichend</t>
  </si>
  <si>
    <t>1.4.12 Textabstände sind anpassbar</t>
  </si>
  <si>
    <t>1.4.13 Bei Fokussierung eingeblendete Inhalte sind steuerbar</t>
  </si>
  <si>
    <t>2.1.1 Tastaturbedienbarkeit ist gegeben</t>
  </si>
  <si>
    <t>2.1.2 Tastaturfallen sind nicht vorhanden</t>
  </si>
  <si>
    <t>2.1.3 Tastaturbedienbarkeit ist gegeben (keine Ausnahmen)</t>
  </si>
  <si>
    <t>2.1.4 Zeichen-Tastenkürzel sind abschaltbar oder anpassbar</t>
  </si>
  <si>
    <t>2.2.1 Zeitbegrenzungen sind steuerbar</t>
  </si>
  <si>
    <t>2.2.2 Automatisch gestartete Animationen sind steuerbar</t>
  </si>
  <si>
    <t>2.2.3 Zeitbegrenzungen sind verzichtbar</t>
  </si>
  <si>
    <t>2.2.4 Unterbrechungen sind unterdrückbar oder aufschiebbar</t>
  </si>
  <si>
    <t>2.2.5 Erneute Authentifizierung führt nicht zu Datenverlust</t>
  </si>
  <si>
    <t>2.2.6 Zeitüberschreitungen werden angemeldet</t>
  </si>
  <si>
    <t xml:space="preserve">2.3.1 Blitzen wird vermieden </t>
  </si>
  <si>
    <t>2.3.2 Blitzen wird vermieden (ohne Ausnahme)</t>
  </si>
  <si>
    <t>2.3.3 Benutzer-gestartete Animationen sind abstellbar</t>
  </si>
  <si>
    <t>2.4.1 Wiederkehrende Bereiche können übersprungen werden</t>
  </si>
  <si>
    <t>2.4.2 Titel beschreiben Thema oder Zweck</t>
  </si>
  <si>
    <t>2.4.3 Fokusreihenfolge ist aufgabenangemessen</t>
  </si>
  <si>
    <t>2.4.4 Linkzweck ist verständlich (im Kontext)</t>
  </si>
  <si>
    <t>2.4.5 Seiten sind über verschiedene Möglichkeiten auffindbar</t>
  </si>
  <si>
    <t>2.4.6 Überschriften und Label beschreiben Thema oder Zweck</t>
  </si>
  <si>
    <t>2.4.7 Tastaturfokus ist sichtbar</t>
  </si>
  <si>
    <t>2.4.8 Position innerhalb der Anwendung ist erkennbar</t>
  </si>
  <si>
    <t>2.4.9 Linkzweck ist verständlich (ohne Kontext)</t>
  </si>
  <si>
    <t>2.4.10 Abschnittsüberschriften strukturieren den Inhalt</t>
  </si>
  <si>
    <t>2.5.1 Komplexe Zeigerbedienung ist verzichtbar</t>
  </si>
  <si>
    <t>2.5.2 Zeiger-Eingaben können abgebrochen oder widerrufen werden</t>
  </si>
  <si>
    <t>2.5.3 Label enthält sichtbare Beschriftung</t>
  </si>
  <si>
    <t>2.5.4 Bewegungsaktivierung ist verzichtbar</t>
  </si>
  <si>
    <t>2.5.5 Zielfläche ist ausreichend groß</t>
  </si>
  <si>
    <t>2.5.6 Alternative Eingabemodalitäten sind vorhanden</t>
  </si>
  <si>
    <t>3.1.1 Sprache ist ausgezeichnet</t>
  </si>
  <si>
    <t>3.1.2 Abweichende Sprache einzelner Abschnitte ist ausgezeichnet</t>
  </si>
  <si>
    <t>3.1.3 Ungebräuchliche Wörter werden erläutert</t>
  </si>
  <si>
    <t>3.1.4 Abkürzungen werden erläutert</t>
  </si>
  <si>
    <t>3.1.5 Textniveau entspricht einfacher Sprache</t>
  </si>
  <si>
    <t>3.1.6 Aussprache mehrdeutiger Wörter wird erläutert</t>
  </si>
  <si>
    <t>3.2.1 Fokussierung führt nicht zu Kontextänderung</t>
  </si>
  <si>
    <t xml:space="preserve">3.2.2 Eingabe führt nicht zu Kontextänderung  </t>
  </si>
  <si>
    <t>3.2.3 Navigation ist konsistent aufgebaut</t>
  </si>
  <si>
    <t xml:space="preserve">3.2.4 Elemente sind konsistent bezeichnet </t>
  </si>
  <si>
    <t>3.2.5 Automatische Kontextänderung wird vermieden oder ist abschaltbar</t>
  </si>
  <si>
    <t>3.3.1 Fehlermeldungen sind in Textform vorhanden</t>
  </si>
  <si>
    <t>3.3.2 Label enthalten Eingabehinweise</t>
  </si>
  <si>
    <t>3.3.3 Fehlermeldungen enthalten Korrekturvorschläge</t>
  </si>
  <si>
    <t>3.3.4 Fehlervermeidung wird unterstützt (rechtlich, finanziell, Daten)</t>
  </si>
  <si>
    <t>3.3.5 Kontextsensitive Hilfe ist vorhanden</t>
  </si>
  <si>
    <t>3.3.6 Fehlervermeidung wird unterstützt (keine Ausnahme)</t>
  </si>
  <si>
    <t>3.4.1 Dokumentation ist zugänglich</t>
  </si>
  <si>
    <t>3.4.2 Barrierefreiheits- und Kompatibilitätsfunktionen sind erläutert und zugänglich</t>
  </si>
  <si>
    <t>3.4.3 Effektive Kommunikationsmöglichkeiten mit unterstützenden Diensten sind vorhanden</t>
  </si>
  <si>
    <t>3.4.4 Erklärung zur Barrierefreiheit ist vorhanden und formal korrekt</t>
  </si>
  <si>
    <t>3.4.5 Feedback-Mechanismus ist vorhanden</t>
  </si>
  <si>
    <t>3.4.6 Leichte Sprache ist vorhanden und verständlich</t>
  </si>
  <si>
    <t>3.4.7 Gebärdensprache-Video ist vorhanden und zugänglich</t>
  </si>
  <si>
    <t>4.1.1 Syntaxspezifikationen sind erfüllt</t>
  </si>
  <si>
    <t>4.1.2 Name, Rolle und Wert sind identifizierbar</t>
  </si>
  <si>
    <t xml:space="preserve">4.1.3 Statusmeldungen werden ohne Fokussierung ausgegeben </t>
  </si>
  <si>
    <t xml:space="preserve"> -</t>
  </si>
  <si>
    <t>Prüfschritte beim BITV-Audit</t>
  </si>
  <si>
    <t>1.2.6 Sign Language (Prerecorded)</t>
  </si>
  <si>
    <t>AAA</t>
  </si>
  <si>
    <t>1.2.7 Extended Audio Description (Prerecorded)</t>
  </si>
  <si>
    <t>1.2.8 Media Alternative (Prerecorded)</t>
  </si>
  <si>
    <t>1.2.9 Audio-only (Live)</t>
  </si>
  <si>
    <t>1.4.6 Contrast (Enhanced)</t>
  </si>
  <si>
    <t>1.4.7 Low or No Background Audio</t>
  </si>
  <si>
    <t>1.4.8 Visual Presentation</t>
  </si>
  <si>
    <t>1.4.9 Images of Text (No Exception)</t>
  </si>
  <si>
    <t>2.1.3 Keyboard (No Exception)</t>
  </si>
  <si>
    <t>2.2.3 No Timing</t>
  </si>
  <si>
    <t>2.2.4 Interruptions</t>
  </si>
  <si>
    <t>2.2.5 Re-authenticating</t>
  </si>
  <si>
    <t>2.3.2 Three Flashes</t>
  </si>
  <si>
    <t>2.4.8 Location</t>
  </si>
  <si>
    <t>2.4.9 Link Purpose (Link Only)</t>
  </si>
  <si>
    <t>2.4.10 Section Headings</t>
  </si>
  <si>
    <t xml:space="preserve">2.5.6 Concurrent Input Mechanisms </t>
  </si>
  <si>
    <t>3.1.3 Unusual Words</t>
  </si>
  <si>
    <t>3.1.4 Abbreviations</t>
  </si>
  <si>
    <t>3.1.5 Reading Level</t>
  </si>
  <si>
    <t>3.1.6 Pronunciation</t>
  </si>
  <si>
    <t>3.2.5 Change on Request</t>
  </si>
  <si>
    <t>3.3.5 Help</t>
  </si>
  <si>
    <t>3.3.6 Error Prevention (All)</t>
  </si>
  <si>
    <t>-</t>
  </si>
  <si>
    <t>Summe - Stufe AAA</t>
  </si>
  <si>
    <t>Summe - nicht WCAG</t>
  </si>
  <si>
    <t>nicht 
beantwortbar</t>
  </si>
  <si>
    <t>Normalisiert</t>
  </si>
  <si>
    <t>NVDA</t>
  </si>
  <si>
    <t>JAWS</t>
  </si>
  <si>
    <t>Bookmarklet "Inhalte gegliedert"</t>
  </si>
  <si>
    <t>Bookmarklet "Check serialized DOM of current page"</t>
  </si>
  <si>
    <t>WCAG 2.1 parsing error bookmarklet</t>
  </si>
  <si>
    <t>Landmarks-Bookmarklet</t>
  </si>
  <si>
    <t>Images Bookmarklet</t>
  </si>
  <si>
    <t>Lists Bookmarklet</t>
  </si>
  <si>
    <t>Lang Bookmarklet</t>
  </si>
  <si>
    <t>Force Show Keyboard Focus Bookmarklet</t>
  </si>
  <si>
    <t>Show tab Focus bookmarket</t>
  </si>
  <si>
    <t>Bookmarklet Vorder- und Hintergrundfarbe definiert</t>
  </si>
  <si>
    <t>Bookmarklet Textabstände</t>
  </si>
  <si>
    <t>Bookmarklet Tastatur-Kurzbefehle auslösen</t>
  </si>
  <si>
    <t>Bookmarklet Down-Events auslösen</t>
  </si>
  <si>
    <t>Acrobat 11 Pro (deutsch)</t>
  </si>
  <si>
    <t>PDF Accessibility Checker (PAC 3)</t>
  </si>
  <si>
    <t>Online-Duden-Suche</t>
  </si>
  <si>
    <t>Web Developer Toolbar</t>
  </si>
  <si>
    <t>Headings Map</t>
  </si>
  <si>
    <t>Flash-Plugin</t>
  </si>
  <si>
    <t xml:space="preserve">WCAG Color Contrast Checker </t>
  </si>
  <si>
    <t>Colour Contrast Analyser (CCA)</t>
  </si>
  <si>
    <t>Browser &amp; BS - Funktionen</t>
  </si>
  <si>
    <t>Eingabehilfen des Betriebssystems</t>
  </si>
  <si>
    <t>Browser Zoom</t>
  </si>
  <si>
    <t>W3C Markup Validation Service</t>
  </si>
  <si>
    <t>MMS Accessibility Plug-in</t>
  </si>
  <si>
    <t xml:space="preserve"> - </t>
  </si>
  <si>
    <t>Acroabt Reader</t>
  </si>
  <si>
    <t>Browser- und Betriebssystem-Funktionen</t>
  </si>
  <si>
    <t>PDF-Syntax</t>
  </si>
  <si>
    <t>Schriften</t>
  </si>
  <si>
    <t>Inhalt</t>
  </si>
  <si>
    <t>Eingebettete Dateien</t>
  </si>
  <si>
    <t>Natürliche Sprache</t>
  </si>
  <si>
    <t>Strukturelemente</t>
  </si>
  <si>
    <t>Strukturbaum</t>
  </si>
  <si>
    <t>Rollenzuordnungen</t>
  </si>
  <si>
    <t>Alternative Beschreibungen</t>
  </si>
  <si>
    <t>Metadaten</t>
  </si>
  <si>
    <t>Prüfpunkt</t>
  </si>
  <si>
    <t>Dokumenteinstellungen</t>
  </si>
  <si>
    <t>Language Tool - Leichte Sprache</t>
  </si>
  <si>
    <t>Landmark-Regionen anzeigen</t>
  </si>
  <si>
    <t>Tables Bookmarklet</t>
  </si>
  <si>
    <t>Layoutgrafiken anzeigen (alt="")</t>
  </si>
  <si>
    <t>Grafiken (img) ohne alt-Attribut</t>
  </si>
  <si>
    <t>Grafiken (img) mit alt-Attribut (nicht leer)</t>
  </si>
  <si>
    <t>Alternativtexte der img-Elemente anzeigen</t>
  </si>
  <si>
    <t>Hintergrundgrafiken anzeigen</t>
  </si>
  <si>
    <t>Beschriftung von Formularfeldern</t>
  </si>
  <si>
    <t>Tabellen anzeigen</t>
  </si>
  <si>
    <t>Formularfeldgruppen anzeigen</t>
  </si>
  <si>
    <t>Listen anzeigen</t>
  </si>
  <si>
    <t>Überschriften anzeigen</t>
  </si>
  <si>
    <t>CSS-Content anzeigen</t>
  </si>
  <si>
    <t>Anwendungsregionen anzeigen</t>
  </si>
  <si>
    <t>Farbanpassung für alle Farben</t>
  </si>
  <si>
    <t>Schriftanpassung</t>
  </si>
  <si>
    <t>autocomplete-Werte der Eingabefelder anzeigen</t>
  </si>
  <si>
    <t>Ausgeblendete Bereiche (display: none, visibility: hidden) anzeigen</t>
  </si>
  <si>
    <t>COGA-Attribute anzeigen</t>
  </si>
  <si>
    <t>Ausgeblendete Bereiche (aria-hidden) anzeigen</t>
  </si>
  <si>
    <t>Textformatierung</t>
  </si>
  <si>
    <t>Farbanpassung für nicht festgelegte Farben</t>
  </si>
  <si>
    <t>Schriftgrößenanpassung 200%</t>
  </si>
  <si>
    <t>Zeilenbreite 80 Zeichen</t>
  </si>
  <si>
    <t>Umfangreiche Anpassung zur Unterscheidung von Vorder- und Hintergrund</t>
  </si>
  <si>
    <t>Fensterbreite 320px</t>
  </si>
  <si>
    <t>Fensterbreite 1280px</t>
  </si>
  <si>
    <t>Textabstand</t>
  </si>
  <si>
    <t>Schriftgröße anzeigen</t>
  </si>
  <si>
    <t>Farben anzeigen</t>
  </si>
  <si>
    <t>CSS-Eigenschaften anzeigen</t>
  </si>
  <si>
    <t>Elemente, die mit Tab den Fokus erhalten, anzeigen</t>
  </si>
  <si>
    <t>Mausbedienung ohne Tastaturerreichbarkeit</t>
  </si>
  <si>
    <t>Fokus hervorheben</t>
  </si>
  <si>
    <t>Accesskeys ohne Modifikationstaste</t>
  </si>
  <si>
    <t>tabindex &gt; 0</t>
  </si>
  <si>
    <t>Linkbeschriftung</t>
  </si>
  <si>
    <t>Label und Name stimmen nicht überein</t>
  </si>
  <si>
    <t>Klickfläche anzeigen</t>
  </si>
  <si>
    <t>Elemente mit Down-Event</t>
  </si>
  <si>
    <t>Sprache und Sprachwechsel</t>
  </si>
  <si>
    <t>Abkürzung</t>
  </si>
  <si>
    <t>Beschriftung interaktiver Elemente</t>
  </si>
  <si>
    <t>ARIA-Rollen anzeigen</t>
  </si>
  <si>
    <t>ARIA-Rollen suchen</t>
  </si>
  <si>
    <t>ARIA-Attribute anzeigen</t>
  </si>
  <si>
    <t>ARIA-Attribute suchen</t>
  </si>
  <si>
    <t>Fokussierbare Elemente ohne Rolle</t>
  </si>
  <si>
    <t>Implizites role=presentation anzeigen</t>
  </si>
  <si>
    <t>role=presentation anzeigen</t>
  </si>
  <si>
    <t>Formularfeldattribute: readonly, disabled, required</t>
  </si>
  <si>
    <t>iFrames und Frames anzeigen</t>
  </si>
  <si>
    <t>Live-Regionen anzeigen</t>
  </si>
  <si>
    <t>Elemente und Attribute suchen</t>
  </si>
  <si>
    <t>Attributwerte anzeigen</t>
  </si>
  <si>
    <t>bestimmten Elementen Attribute zuweisen</t>
  </si>
  <si>
    <t>Attribute bestimmter Elemente entfernen</t>
  </si>
  <si>
    <t>Elemente entfernen</t>
  </si>
  <si>
    <t>alle bis auf bestimmte Elemente entfernen</t>
  </si>
  <si>
    <t>Inline-CSS entfernen</t>
  </si>
  <si>
    <t>Bookrmarklet-CSS entfernen</t>
  </si>
  <si>
    <t>CSS deaktivieren</t>
  </si>
  <si>
    <t>CSS aktivieren</t>
  </si>
  <si>
    <t>ANDI (Accessible Name &amp; Description Inspector)</t>
  </si>
  <si>
    <t>WCAG Parsing Bookmarklet</t>
  </si>
  <si>
    <t>Paul Adam: Bookmarklets for Accessibility Testing</t>
  </si>
  <si>
    <t>Events anzeigen</t>
  </si>
  <si>
    <t>Bildschirmlineal</t>
  </si>
  <si>
    <t>Betriebskosten</t>
  </si>
  <si>
    <t>*Zeitaufwand für Prüfprozess</t>
  </si>
  <si>
    <t>Anzahl der unterstützten Inputformate</t>
  </si>
  <si>
    <t>Anzahl der abgedeckten Erfolgskriterien</t>
  </si>
  <si>
    <t>Anzahl der abgedeckten zusätzlichen Kriterien</t>
  </si>
  <si>
    <t>Mittelwert</t>
  </si>
  <si>
    <t>Bewertung nach WCAG 2.1 AA</t>
  </si>
  <si>
    <t>Bewertung nach Nutzersicht</t>
  </si>
  <si>
    <t>Anzahl der unterstützten Formate</t>
  </si>
  <si>
    <t>*Barrierefreiheit des Prüfberichts</t>
  </si>
  <si>
    <t>HdM</t>
  </si>
  <si>
    <t>Veröffentlichung der Prüfergebnisse</t>
  </si>
  <si>
    <t>Verfügbarkeit von Screenshots</t>
  </si>
  <si>
    <t>Anzahl der Fehler</t>
  </si>
  <si>
    <t>Website</t>
  </si>
  <si>
    <t>Anzahl</t>
  </si>
  <si>
    <t>Zeit 
(in Min)</t>
  </si>
  <si>
    <t>Optionale Inputformate</t>
  </si>
  <si>
    <t>Abdeckung von zusätzlichen Kriterien aus EN 301 549 Tab. A.1</t>
  </si>
  <si>
    <t>*Anzahl der Prüfschritte/-kriterien</t>
  </si>
  <si>
    <t>*Finanzieller Aufwand zur Qualifikation einer Organisation</t>
  </si>
  <si>
    <t>Grad der Toolunterstützung</t>
  </si>
  <si>
    <t>Sicherstellung der Einheitlichkeit der Prüfung</t>
  </si>
  <si>
    <t>Onlinedienste</t>
  </si>
  <si>
    <t>beide gleich</t>
  </si>
  <si>
    <t>Anzahl BIK-BITV Test</t>
  </si>
  <si>
    <t>Anzahl BITV-Audit</t>
  </si>
  <si>
    <t>Summe der Gewichte</t>
  </si>
  <si>
    <t>Anzahl beide gleich</t>
  </si>
  <si>
    <t>Öffentlichkeit des Prüfverfahrens</t>
  </si>
  <si>
    <t>Anzahl der WCAG 2.1 Erfolgskriterien mit Konformitätsstufe A und AA, die vom Prüfverfahren abgedeckt werden</t>
  </si>
  <si>
    <t>Bewertung aus Nutzersicht</t>
  </si>
  <si>
    <t>Metrikscore</t>
  </si>
  <si>
    <t>Gesamtscore</t>
  </si>
  <si>
    <t>Kriteriumscore</t>
  </si>
  <si>
    <t>Inwieweit trägt der Prüfbericht für die Leser zum Verständnis der gefundenen Barrieren bei?</t>
  </si>
  <si>
    <t>Verfügbarkeit von dokumentierten Lösungen zu den Barrieren</t>
  </si>
  <si>
    <t>Verständlichkeit für den Leser hinsichtlich Verstehen der Barrieren</t>
  </si>
  <si>
    <t xml:space="preserve">neu in V3.2.1 </t>
  </si>
  <si>
    <t>Umfang der Stichprobe</t>
  </si>
  <si>
    <t>Varianz der Stichprobe</t>
  </si>
  <si>
    <t>Qualitätssicherung innerhalb eines Prüfauftrags</t>
  </si>
  <si>
    <t>Anzahl der zusätzlichen Kriterien der BITV 2.0, die vom Prüfverfahren abgedeckt werden</t>
  </si>
  <si>
    <t>*Anzahl der involvierten Experten</t>
  </si>
  <si>
    <t>Anzahl der WCAG 2.1 Erfolgskriterien der Konformitätsstufe AAA, die vom Prüfverfahren abgedeckt werden</t>
  </si>
  <si>
    <t>Bandbreite an geprüften Benutzungskonstellationen</t>
  </si>
  <si>
    <t>Verwendete Plattformen</t>
  </si>
  <si>
    <t>Verwendete Browser</t>
  </si>
  <si>
    <t>Verwendete Hilfsmittel</t>
  </si>
  <si>
    <t>Einsatz von Menschen mit Behinderung als Prüfer</t>
  </si>
  <si>
    <t>Einsatz eines Teams von Prüfern mit unterschiedlichen Rollen</t>
  </si>
  <si>
    <t>Integration von Anfänger in ein Prüfteam</t>
  </si>
  <si>
    <t>Lizenzbedingungen</t>
  </si>
  <si>
    <t>Formate des Prüfberichts</t>
  </si>
  <si>
    <t>Frage</t>
  </si>
  <si>
    <t>Aspekt</t>
  </si>
  <si>
    <t>Erfolgskriterium (Originaltext WCAG 2.1, englisch)</t>
  </si>
  <si>
    <t>Erfolgskriterium (Deutsche Übersetzung von WCAG 2.0)</t>
  </si>
  <si>
    <t>Normal-isierter
Wert</t>
  </si>
  <si>
    <t>Dateiformat</t>
  </si>
  <si>
    <t>Anzahl der Prüfschritte/-kriterien (WCAG 2.1 Erfolgskriterien A)</t>
  </si>
  <si>
    <t>Anzahl der Prüfschritte/-kriterien (WCAG 2.1 Erfolgskriterien AA)</t>
  </si>
  <si>
    <t>Anzahl der Prüfschritte/-kriterien (WCAG 2.1 Erfolgskriterien AAA)</t>
  </si>
  <si>
    <t>Können Menschen mit Behinderung als Prüfer eingesetzt werden? Hinweis: Als einzelner Prüfer, der alle Prüfschritte durchführt</t>
  </si>
  <si>
    <t>Können Menschen mit Behinderung als Prüfer eingesetzt werden? Hinweis: Als Prüfer im Team, der bestimmte Prüfschritte durchführt</t>
  </si>
  <si>
    <t>Kann ein Team von Prüfern mit unterschiedlichen Rollen eingesetzt werden? Hinweis: Beispiele für Rollen sind Prüfer für unterschiedliche Nutzergruppen, Prüfer mit unterschiedlichen Qualifizierungsleveln oder Schwerpunkten sowie Barrierefreiheitsprüfer und Qualitätssicherung</t>
  </si>
  <si>
    <t>Frage: Inwieweit werden bereits Abläufe der Prüfung automatisiert?</t>
  </si>
  <si>
    <t>Vorhandensein eines Prüfzeichens</t>
  </si>
  <si>
    <t>Wie hoch ist der Qualifizierungsaufwand für Prüfer?</t>
  </si>
  <si>
    <t>*Qualifizierungsaufwand für Prüfer</t>
  </si>
  <si>
    <t>absolute
Differenz</t>
  </si>
  <si>
    <t>Verfahren mit 
höherem Wert</t>
  </si>
  <si>
    <t>Integration von Anfängern in ein Prüfteam</t>
  </si>
  <si>
    <t>Flüchtigkeits-fehler</t>
  </si>
  <si>
    <t>korrekt positive
Ergebnisse</t>
  </si>
  <si>
    <t>*Flüchtigkeitsfehler in Prüfberichten (nach WCAG 2.1 AA)</t>
  </si>
  <si>
    <t>Qualifizierungskosten</t>
  </si>
  <si>
    <t>PDF-Dokument</t>
  </si>
  <si>
    <t>*Zeitlicher Aufwand zur Qualifikation einer Organisation</t>
  </si>
  <si>
    <t>Anzahl der zusätzlichen Kriterien der EN 301 549 Tab. A.1, die vom Prüfverfahren abgedeckt werden</t>
  </si>
  <si>
    <t>Anzahl der optionalen Inputformate</t>
  </si>
  <si>
    <t>Anzahl der Prüfberichtformate</t>
  </si>
  <si>
    <t>Anzahl der zusätzlichen Kriterien der EN 301 549 Tab. A.1, die vom Prüfverfahren
abgedeckt werden</t>
  </si>
  <si>
    <t>Es gibt eine Ergebniszusammenfassung.</t>
  </si>
  <si>
    <t>Es gibt eine Alternativversion mit geringerem oder höherem Umfang.</t>
  </si>
  <si>
    <t>Auswahl ist unabhängig vom Auftraggeber.</t>
  </si>
  <si>
    <t>.Auswahl ist nicht vorhersehbar.</t>
  </si>
  <si>
    <t>Auswahl erfasst sämtliche Barrieren.</t>
  </si>
  <si>
    <t>Auswahl umfasst unterschiedliche Webseitentypen.</t>
  </si>
  <si>
    <t>Auswahl umfasst unterschiedliche Webseitenzustände.</t>
  </si>
  <si>
    <t>Auswahl deckt ganze Prozesse ab.</t>
  </si>
  <si>
    <t>Auswahl berücksichtigt Stellenwert einer Webseite für Benutzbarkeit des Webangebots.</t>
  </si>
  <si>
    <t>Auswahl umfasst unterschiedliche Funktionen.</t>
  </si>
  <si>
    <t>Auswahl nutzt das Zufallsprinzip.</t>
  </si>
  <si>
    <t>Auswahl umfasst Nicht-Web Dokumente.</t>
  </si>
  <si>
    <t>Die Webseitenauswahl (Stichprobe) wird von mehreren Experten erstellt bzw. überprüft.</t>
  </si>
  <si>
    <t>Mehrere Prüfer führen die Prüfung unabhängig voneinander durch.</t>
  </si>
  <si>
    <t>Es gibt eine Teambesprechung der gefundenen Probleme.</t>
  </si>
  <si>
    <t>Es gibt eine Qualitätssicherung der Prüfergebnisse durch eine qualifizierte Stelle.</t>
  </si>
  <si>
    <t>Der gleiche Prüfer prüft kein identisches Webangebot mehrfach.</t>
  </si>
  <si>
    <t>Die Prüfer haben Zugriff auf veröffentlichte Prüfergebnisse.</t>
  </si>
  <si>
    <t>Die Prüfer haben Zugriff auf alle Prüfergebnisse.</t>
  </si>
  <si>
    <t>Eine Teambesprechung der gefundenen Probleme ist ein fester Prozessschritt der Prüfung.</t>
  </si>
  <si>
    <t>Es gibt eine statistische Auswertung der Einheitlichkeit.</t>
  </si>
  <si>
    <t>Es gibt einen Qualifizierungsprozess um qualifizierter Prüfer zu werden.</t>
  </si>
  <si>
    <t>Gerade erst qualifizierte Prüfer werden zu Beginn von einem erfahrenen Prüfer begleitet.</t>
  </si>
  <si>
    <t>Es gibt eine periodische Prüfung der Qualifikation eines Prüfers.</t>
  </si>
  <si>
    <t>Es gibt regelmäßige Fortbildungsmaßnahmen bzw. Workshops.</t>
  </si>
  <si>
    <t>Es muss eine festgelegte Anzahl von Tests pro Jahr durchgeführt werden.</t>
  </si>
  <si>
    <t>Es gibt eine statistische Auswertung der Qualifikation eines Prüfers.</t>
  </si>
  <si>
    <t>Es gibt einen regelmäßigen Austausch mit Menschen mit Behinderung.</t>
  </si>
  <si>
    <t>Erläuterungen in Leichter Sprache</t>
  </si>
  <si>
    <t>Erläuterungen in Deutscher Gebärdensprache</t>
  </si>
  <si>
    <t>Anzahl der Prüfschritte/-kriterien (WCAG 2.1 A + AA)</t>
  </si>
  <si>
    <t>Phase</t>
  </si>
  <si>
    <t>bei Prüfung</t>
  </si>
  <si>
    <t>bei Qualitätssicherung</t>
  </si>
  <si>
    <t>Es gibt eine öffentliche detaillierte Beschreibung des Prüfverfahrens inkl. der Prüfschritte/-kriterien.</t>
  </si>
  <si>
    <t>Es gibt eine Diskussionsplattform für das Prüfverfahren.</t>
  </si>
  <si>
    <t>Ein Wechsel der Prüfer während der Prüfungsdurchführung ist vom Prüfverfahren angedacht.</t>
  </si>
  <si>
    <t>Ein Wechsel der Prüfer während der Prüfungsdurchführung ist technisch einfach möglich.</t>
  </si>
  <si>
    <t>Die Informationen der Prüfung werden zentral gespeichert.</t>
  </si>
  <si>
    <t>Das Tool unterstützt den Prüfer bei der Webseitenauswahl (Stichprobe).</t>
  </si>
  <si>
    <t>Das Tool passt die Prüfschritte/-kriterien je nach Prüfungsumfang und Prüfgegenstand automatisch an.</t>
  </si>
  <si>
    <t>Das Tool wird automatisch mit Informationen zur Barrierefreiheit des Prüfgegenstands befüllt.</t>
  </si>
  <si>
    <t>Das Tool unterstützt den Prüfer beim Editieren der dokumentierten Probleme.</t>
  </si>
  <si>
    <t>Im Prüfbericht ist ein Prüfzeichen enthalten.</t>
  </si>
  <si>
    <t>Das Prüfzeichen kann vom Auftraggeber auf seiner Website eingebunden werden.</t>
  </si>
  <si>
    <t>Das Prüfergebnis kann auf Wunsch veröffentlicht werden, sodass der Auftraggeber mit einem Link darauf verweisen kann.</t>
  </si>
  <si>
    <t>Das Prüfergebnis darf durch den Auftraggeber veröffentlicht werden.</t>
  </si>
  <si>
    <t>*Flüchtigkeitsfehler in Prüfberichten (KP aus Sicht von WCAG 2.1 AA)</t>
  </si>
  <si>
    <t>Grundkosten</t>
  </si>
  <si>
    <t>Benötigte Zeit</t>
  </si>
  <si>
    <t>HTML/Webseite</t>
  </si>
  <si>
    <t>Hinweis: Metriken die mit einem * markiert sind, werden bei der Normalisierung umgekehrt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</si>
</sst>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/>
    <xf numFmtId="0" fontId="2" fillId="0" borderId="0" xfId="0" applyFont="1"/>
    <xf numFmtId="0" fontId="5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1" fillId="5" borderId="1" xfId="0" applyFont="1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4" xfId="0" applyFill="1" applyBorder="1"/>
    <xf numFmtId="0" fontId="1" fillId="5" borderId="2" xfId="0" applyFont="1" applyFill="1" applyBorder="1"/>
    <xf numFmtId="0" fontId="0" fillId="4" borderId="1" xfId="0" applyFont="1" applyFill="1" applyBorder="1" applyAlignment="1">
      <alignment vertical="top" wrapText="1"/>
    </xf>
    <xf numFmtId="0" fontId="0" fillId="4" borderId="7" xfId="0" applyFill="1" applyBorder="1"/>
    <xf numFmtId="0" fontId="0" fillId="4" borderId="1" xfId="0" applyFont="1" applyFill="1" applyBorder="1"/>
    <xf numFmtId="0" fontId="0" fillId="4" borderId="6" xfId="0" applyFont="1" applyFill="1" applyBorder="1" applyAlignment="1">
      <alignment vertical="top" wrapText="1"/>
    </xf>
    <xf numFmtId="0" fontId="0" fillId="4" borderId="8" xfId="0" applyFill="1" applyBorder="1"/>
    <xf numFmtId="0" fontId="9" fillId="0" borderId="0" xfId="0" applyFont="1" applyAlignment="1">
      <alignment horizontal="left"/>
    </xf>
    <xf numFmtId="0" fontId="0" fillId="4" borderId="2" xfId="0" applyFont="1" applyFill="1" applyBorder="1"/>
    <xf numFmtId="0" fontId="0" fillId="0" borderId="0" xfId="0" applyFill="1"/>
    <xf numFmtId="0" fontId="0" fillId="4" borderId="7" xfId="0" applyFont="1" applyFill="1" applyBorder="1" applyAlignment="1">
      <alignment vertical="top" wrapText="1"/>
    </xf>
    <xf numFmtId="0" fontId="0" fillId="0" borderId="0" xfId="0" applyFill="1" applyBorder="1"/>
    <xf numFmtId="0" fontId="0" fillId="4" borderId="6" xfId="0" applyFill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6" borderId="1" xfId="0" applyFill="1" applyBorder="1"/>
    <xf numFmtId="0" fontId="0" fillId="0" borderId="9" xfId="0" applyFill="1" applyBorder="1"/>
    <xf numFmtId="0" fontId="0" fillId="4" borderId="6" xfId="0" applyFont="1" applyFill="1" applyBorder="1"/>
    <xf numFmtId="0" fontId="0" fillId="4" borderId="5" xfId="0" applyFont="1" applyFill="1" applyBorder="1"/>
    <xf numFmtId="10" fontId="0" fillId="0" borderId="1" xfId="0" applyNumberFormat="1" applyBorder="1"/>
    <xf numFmtId="10" fontId="0" fillId="2" borderId="1" xfId="0" applyNumberFormat="1" applyFill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1" xfId="0" applyFill="1" applyBorder="1"/>
    <xf numFmtId="0" fontId="9" fillId="0" borderId="0" xfId="0" applyFont="1" applyAlignment="1">
      <alignment horizontal="left"/>
    </xf>
    <xf numFmtId="0" fontId="0" fillId="4" borderId="3" xfId="0" applyFill="1" applyBorder="1"/>
    <xf numFmtId="0" fontId="0" fillId="4" borderId="12" xfId="0" applyFill="1" applyBorder="1"/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2" fontId="0" fillId="4" borderId="4" xfId="0" applyNumberFormat="1" applyFill="1" applyBorder="1"/>
    <xf numFmtId="0" fontId="9" fillId="0" borderId="0" xfId="0" applyFont="1" applyAlignment="1">
      <alignment horizontal="left"/>
    </xf>
    <xf numFmtId="0" fontId="0" fillId="4" borderId="2" xfId="0" applyFill="1" applyBorder="1"/>
    <xf numFmtId="0" fontId="0" fillId="0" borderId="0" xfId="0" applyBorder="1"/>
    <xf numFmtId="2" fontId="0" fillId="4" borderId="1" xfId="0" applyNumberFormat="1" applyFill="1" applyBorder="1"/>
    <xf numFmtId="0" fontId="9" fillId="0" borderId="0" xfId="0" applyFont="1"/>
    <xf numFmtId="0" fontId="0" fillId="4" borderId="1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4" borderId="13" xfId="0" applyFill="1" applyBorder="1"/>
    <xf numFmtId="0" fontId="6" fillId="0" borderId="0" xfId="0" applyFont="1" applyFill="1" applyBorder="1" applyAlignment="1">
      <alignment vertical="top" wrapText="1"/>
    </xf>
    <xf numFmtId="0" fontId="1" fillId="0" borderId="0" xfId="0" applyFont="1"/>
    <xf numFmtId="0" fontId="1" fillId="0" borderId="0" xfId="0" applyFont="1" applyFill="1" applyBorder="1"/>
    <xf numFmtId="0" fontId="0" fillId="0" borderId="0" xfId="0" applyFill="1" applyAlignment="1">
      <alignment vertical="top" wrapText="1"/>
    </xf>
    <xf numFmtId="0" fontId="1" fillId="0" borderId="0" xfId="0" applyFont="1" applyFill="1"/>
    <xf numFmtId="0" fontId="7" fillId="0" borderId="0" xfId="0" applyFont="1" applyFill="1" applyAlignment="1"/>
    <xf numFmtId="0" fontId="7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4" borderId="2" xfId="0" applyFill="1" applyBorder="1" applyAlignment="1">
      <alignment wrapText="1"/>
    </xf>
    <xf numFmtId="2" fontId="0" fillId="0" borderId="1" xfId="0" applyNumberFormat="1" applyBorder="1"/>
    <xf numFmtId="2" fontId="0" fillId="2" borderId="1" xfId="0" applyNumberFormat="1" applyFill="1" applyBorder="1"/>
    <xf numFmtId="0" fontId="0" fillId="6" borderId="1" xfId="0" applyFont="1" applyFill="1" applyBorder="1"/>
    <xf numFmtId="2" fontId="0" fillId="4" borderId="6" xfId="0" applyNumberFormat="1" applyFill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4" borderId="12" xfId="0" applyFill="1" applyBorder="1" applyAlignment="1">
      <alignment wrapText="1"/>
    </xf>
    <xf numFmtId="0" fontId="9" fillId="0" borderId="0" xfId="0" applyFont="1" applyAlignment="1">
      <alignment horizontal="left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3" xfId="0" applyFill="1" applyBorder="1"/>
    <xf numFmtId="0" fontId="1" fillId="5" borderId="15" xfId="0" applyFont="1" applyFill="1" applyBorder="1" applyAlignment="1">
      <alignment horizontal="left" vertical="top"/>
    </xf>
    <xf numFmtId="0" fontId="1" fillId="5" borderId="16" xfId="0" applyFont="1" applyFill="1" applyBorder="1" applyAlignment="1">
      <alignment horizontal="left" vertical="top"/>
    </xf>
    <xf numFmtId="0" fontId="1" fillId="5" borderId="10" xfId="0" applyFont="1" applyFill="1" applyBorder="1" applyAlignment="1">
      <alignment horizontal="left" vertical="top"/>
    </xf>
    <xf numFmtId="0" fontId="0" fillId="0" borderId="21" xfId="0" applyBorder="1"/>
    <xf numFmtId="0" fontId="0" fillId="4" borderId="21" xfId="0" applyFill="1" applyBorder="1"/>
    <xf numFmtId="0" fontId="0" fillId="4" borderId="22" xfId="0" applyFill="1" applyBorder="1"/>
    <xf numFmtId="0" fontId="0" fillId="4" borderId="26" xfId="0" applyFill="1" applyBorder="1"/>
    <xf numFmtId="0" fontId="0" fillId="0" borderId="26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6" xfId="0" applyFill="1" applyBorder="1" applyAlignment="1"/>
    <xf numFmtId="0" fontId="0" fillId="4" borderId="1" xfId="0" applyFill="1" applyBorder="1" applyAlignment="1">
      <alignment vertical="top" wrapText="1"/>
    </xf>
    <xf numFmtId="0" fontId="0" fillId="4" borderId="30" xfId="0" applyFill="1" applyBorder="1"/>
    <xf numFmtId="0" fontId="0" fillId="4" borderId="31" xfId="0" applyFill="1" applyBorder="1"/>
    <xf numFmtId="0" fontId="0" fillId="4" borderId="17" xfId="0" applyFill="1" applyBorder="1"/>
    <xf numFmtId="0" fontId="0" fillId="0" borderId="30" xfId="0" applyBorder="1"/>
    <xf numFmtId="0" fontId="0" fillId="0" borderId="32" xfId="0" applyBorder="1"/>
    <xf numFmtId="0" fontId="0" fillId="0" borderId="35" xfId="0" applyBorder="1"/>
    <xf numFmtId="0" fontId="0" fillId="0" borderId="36" xfId="0" applyBorder="1"/>
    <xf numFmtId="0" fontId="0" fillId="0" borderId="32" xfId="0" applyBorder="1" applyAlignment="1">
      <alignment wrapText="1"/>
    </xf>
    <xf numFmtId="0" fontId="10" fillId="0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4" borderId="4" xfId="0" applyFill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2" fontId="0" fillId="0" borderId="1" xfId="0" applyNumberFormat="1" applyBorder="1" applyAlignment="1">
      <alignment horizontal="right"/>
    </xf>
    <xf numFmtId="0" fontId="8" fillId="0" borderId="0" xfId="0" applyFont="1" applyFill="1"/>
    <xf numFmtId="0" fontId="0" fillId="0" borderId="0" xfId="0" applyFont="1" applyFill="1" applyBorder="1"/>
    <xf numFmtId="2" fontId="0" fillId="0" borderId="0" xfId="0" applyNumberFormat="1" applyFill="1" applyBorder="1"/>
    <xf numFmtId="0" fontId="1" fillId="5" borderId="2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9" fillId="0" borderId="0" xfId="0" applyFont="1" applyAlignment="1">
      <alignment horizontal="left"/>
    </xf>
    <xf numFmtId="0" fontId="0" fillId="4" borderId="2" xfId="0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0" borderId="0" xfId="0" applyFont="1" applyAlignment="1"/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5" borderId="1" xfId="0" applyFont="1" applyFill="1" applyBorder="1" applyAlignment="1">
      <alignment wrapText="1"/>
    </xf>
    <xf numFmtId="1" fontId="0" fillId="4" borderId="12" xfId="0" applyNumberFormat="1" applyFill="1" applyBorder="1"/>
    <xf numFmtId="2" fontId="0" fillId="0" borderId="0" xfId="0" applyNumberFormat="1" applyBorder="1"/>
    <xf numFmtId="10" fontId="0" fillId="0" borderId="0" xfId="0" applyNumberFormat="1" applyBorder="1"/>
    <xf numFmtId="0" fontId="0" fillId="0" borderId="1" xfId="0" applyBorder="1" applyAlignment="1">
      <alignment horizontal="left"/>
    </xf>
    <xf numFmtId="10" fontId="0" fillId="2" borderId="1" xfId="0" applyNumberFormat="1" applyFill="1" applyBorder="1"/>
    <xf numFmtId="2" fontId="0" fillId="0" borderId="0" xfId="0" applyNumberFormat="1"/>
    <xf numFmtId="0" fontId="0" fillId="0" borderId="1" xfId="0" applyBorder="1" applyAlignment="1">
      <alignment wrapText="1"/>
    </xf>
    <xf numFmtId="2" fontId="0" fillId="0" borderId="1" xfId="0" applyNumberFormat="1" applyFill="1" applyBorder="1"/>
    <xf numFmtId="0" fontId="6" fillId="0" borderId="1" xfId="0" applyFont="1" applyFill="1" applyBorder="1" applyAlignment="1">
      <alignment vertical="top" wrapText="1"/>
    </xf>
    <xf numFmtId="10" fontId="0" fillId="0" borderId="1" xfId="0" applyNumberForma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10" fontId="0" fillId="2" borderId="2" xfId="0" applyNumberForma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1" fillId="0" borderId="5" xfId="0" applyFont="1" applyBorder="1"/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/>
    </xf>
    <xf numFmtId="0" fontId="0" fillId="4" borderId="7" xfId="0" applyFont="1" applyFill="1" applyBorder="1"/>
    <xf numFmtId="0" fontId="0" fillId="4" borderId="12" xfId="0" applyFill="1" applyBorder="1" applyAlignment="1">
      <alignment vertical="top" wrapText="1"/>
    </xf>
    <xf numFmtId="9" fontId="0" fillId="0" borderId="1" xfId="0" applyNumberFormat="1" applyBorder="1"/>
    <xf numFmtId="2" fontId="0" fillId="0" borderId="2" xfId="0" applyNumberFormat="1" applyBorder="1" applyAlignment="1">
      <alignment horizontal="right"/>
    </xf>
    <xf numFmtId="1" fontId="0" fillId="4" borderId="6" xfId="0" applyNumberForma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/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/>
    <xf numFmtId="2" fontId="11" fillId="0" borderId="0" xfId="0" applyNumberFormat="1" applyFont="1" applyFill="1"/>
    <xf numFmtId="0" fontId="12" fillId="0" borderId="0" xfId="0" applyFont="1" applyFill="1" applyAlignment="1"/>
    <xf numFmtId="0" fontId="0" fillId="2" borderId="1" xfId="0" applyFill="1" applyBorder="1" applyAlignment="1">
      <alignment horizontal="left"/>
    </xf>
    <xf numFmtId="10" fontId="0" fillId="0" borderId="2" xfId="0" applyNumberFormat="1" applyFill="1" applyBorder="1" applyAlignment="1">
      <alignment horizontal="right"/>
    </xf>
    <xf numFmtId="10" fontId="0" fillId="0" borderId="4" xfId="0" applyNumberFormat="1" applyFill="1" applyBorder="1" applyAlignment="1">
      <alignment horizontal="right"/>
    </xf>
    <xf numFmtId="10" fontId="0" fillId="2" borderId="2" xfId="0" applyNumberFormat="1" applyFill="1" applyBorder="1" applyAlignment="1">
      <alignment horizontal="right"/>
    </xf>
    <xf numFmtId="10" fontId="0" fillId="2" borderId="4" xfId="0" applyNumberForma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0" fontId="0" fillId="2" borderId="3" xfId="0" applyNumberFormat="1" applyFill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10" fontId="0" fillId="0" borderId="3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0" fillId="4" borderId="43" xfId="0" applyNumberFormat="1" applyFill="1" applyBorder="1" applyAlignment="1">
      <alignment horizontal="right"/>
    </xf>
    <xf numFmtId="2" fontId="0" fillId="4" borderId="44" xfId="0" applyNumberFormat="1" applyFill="1" applyBorder="1" applyAlignment="1">
      <alignment horizontal="right"/>
    </xf>
    <xf numFmtId="2" fontId="0" fillId="4" borderId="45" xfId="0" applyNumberFormat="1" applyFill="1" applyBorder="1" applyAlignment="1">
      <alignment horizontal="right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0" fillId="4" borderId="5" xfId="0" applyNumberFormat="1" applyFill="1" applyBorder="1" applyAlignment="1">
      <alignment horizontal="right"/>
    </xf>
    <xf numFmtId="2" fontId="0" fillId="4" borderId="7" xfId="0" applyNumberFormat="1" applyFill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1" fillId="5" borderId="11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" fillId="5" borderId="5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4" borderId="7" xfId="0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/>
    </xf>
    <xf numFmtId="0" fontId="1" fillId="5" borderId="7" xfId="0" applyFont="1" applyFill="1" applyBorder="1" applyAlignment="1">
      <alignment horizontal="left"/>
    </xf>
    <xf numFmtId="0" fontId="0" fillId="3" borderId="17" xfId="0" applyFill="1" applyBorder="1" applyAlignment="1">
      <alignment horizontal="left" vertical="top"/>
    </xf>
    <xf numFmtId="0" fontId="0" fillId="3" borderId="37" xfId="0" applyFill="1" applyBorder="1" applyAlignment="1">
      <alignment horizontal="left" vertical="top"/>
    </xf>
    <xf numFmtId="0" fontId="0" fillId="3" borderId="38" xfId="0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37" xfId="0" applyFill="1" applyBorder="1" applyAlignment="1">
      <alignment horizontal="left" vertical="top"/>
    </xf>
    <xf numFmtId="0" fontId="0" fillId="4" borderId="38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3" borderId="23" xfId="0" applyFill="1" applyBorder="1" applyAlignment="1">
      <alignment horizontal="left" vertical="top"/>
    </xf>
    <xf numFmtId="0" fontId="0" fillId="3" borderId="24" xfId="0" applyFill="1" applyBorder="1" applyAlignment="1">
      <alignment horizontal="left" vertical="top"/>
    </xf>
    <xf numFmtId="0" fontId="0" fillId="3" borderId="25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0" fontId="0" fillId="3" borderId="19" xfId="0" applyFill="1" applyBorder="1" applyAlignment="1">
      <alignment horizontal="left" vertical="top"/>
    </xf>
    <xf numFmtId="0" fontId="0" fillId="3" borderId="20" xfId="0" applyFill="1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4" borderId="24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4" borderId="40" xfId="0" applyFill="1" applyBorder="1" applyAlignment="1">
      <alignment horizontal="left" vertical="top"/>
    </xf>
    <xf numFmtId="0" fontId="0" fillId="4" borderId="41" xfId="0" applyFill="1" applyBorder="1" applyAlignment="1">
      <alignment horizontal="left" vertical="top"/>
    </xf>
    <xf numFmtId="0" fontId="0" fillId="4" borderId="42" xfId="0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203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rgb="FFFFFFB3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9B9B"/>
        </patternFill>
      </fill>
    </dxf>
    <dxf>
      <fill>
        <patternFill>
          <bgColor rgb="FFFFFFB3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9B9B"/>
        </patternFill>
      </fill>
    </dxf>
    <dxf>
      <fill>
        <patternFill>
          <bgColor rgb="FFFFFFB3"/>
        </patternFill>
      </fill>
    </dxf>
    <dxf>
      <fill>
        <patternFill>
          <bgColor rgb="FFFFDE75"/>
        </patternFill>
      </fill>
    </dxf>
    <dxf>
      <fill>
        <patternFill>
          <bgColor rgb="FFFFA7A7"/>
        </patternFill>
      </fill>
    </dxf>
    <dxf>
      <font>
        <color auto="1"/>
      </font>
      <fill>
        <patternFill>
          <bgColor rgb="FFCBE3BB"/>
        </patternFill>
      </fill>
    </dxf>
  </dxfs>
  <tableStyles count="0" defaultTableStyle="TableStyleMedium2" defaultPivotStyle="PivotStyleLight16"/>
  <colors>
    <mruColors>
      <color rgb="FFCBE3BB"/>
      <color rgb="FFFFA7A7"/>
      <color rgb="FFFFDE75"/>
      <color rgb="FFFFFFB3"/>
      <color rgb="FF9FFFCA"/>
      <color rgb="FFFF9F9F"/>
      <color rgb="FF83BB5D"/>
      <color rgb="FF7CB854"/>
      <color rgb="FF00EA6A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6"/>
  <sheetViews>
    <sheetView tabSelected="1" zoomScaleNormal="100" workbookViewId="0">
      <selection activeCell="L57" sqref="L57"/>
    </sheetView>
  </sheetViews>
  <sheetFormatPr baseColWidth="10" defaultRowHeight="14.4" x14ac:dyDescent="0.3"/>
  <cols>
    <col min="1" max="1" width="10.44140625" customWidth="1"/>
    <col min="2" max="2" width="3.5546875" hidden="1" customWidth="1"/>
    <col min="3" max="3" width="50.44140625" customWidth="1"/>
    <col min="4" max="4" width="60.33203125" customWidth="1"/>
    <col min="5" max="5" width="2.21875" style="31" customWidth="1"/>
    <col min="6" max="6" width="11.77734375" customWidth="1"/>
    <col min="7" max="7" width="14" style="6" customWidth="1"/>
    <col min="8" max="8" width="2.21875" style="31" customWidth="1"/>
    <col min="9" max="9" width="11.5546875" customWidth="1"/>
    <col min="10" max="10" width="13.6640625" style="6" customWidth="1"/>
    <col min="11" max="11" width="2.21875" style="31" customWidth="1"/>
    <col min="12" max="12" width="14" customWidth="1"/>
    <col min="13" max="13" width="2.21875" customWidth="1"/>
    <col min="14" max="14" width="21.5546875" customWidth="1"/>
    <col min="15" max="15" width="21.109375" customWidth="1"/>
  </cols>
  <sheetData>
    <row r="2" spans="2:16" ht="25.8" x14ac:dyDescent="0.5">
      <c r="C2" s="2" t="s">
        <v>14</v>
      </c>
    </row>
    <row r="3" spans="2:16" s="6" customFormat="1" ht="25.8" x14ac:dyDescent="0.5">
      <c r="C3" s="2"/>
      <c r="E3" s="31"/>
      <c r="H3" s="31"/>
      <c r="K3" s="31"/>
    </row>
    <row r="4" spans="2:16" s="6" customFormat="1" ht="25.8" customHeight="1" x14ac:dyDescent="0.3">
      <c r="C4" s="198" t="s">
        <v>15</v>
      </c>
      <c r="D4" s="198" t="s">
        <v>16</v>
      </c>
      <c r="E4" s="31"/>
      <c r="F4" s="199" t="s">
        <v>225</v>
      </c>
      <c r="G4" s="199"/>
      <c r="H4" s="31"/>
      <c r="I4" s="199" t="s">
        <v>226</v>
      </c>
      <c r="J4" s="199"/>
      <c r="K4" s="31"/>
      <c r="L4" s="200" t="s">
        <v>194</v>
      </c>
      <c r="N4" s="197" t="s">
        <v>614</v>
      </c>
      <c r="O4" s="197" t="s">
        <v>613</v>
      </c>
    </row>
    <row r="5" spans="2:16" x14ac:dyDescent="0.3">
      <c r="B5" s="142" t="s">
        <v>17</v>
      </c>
      <c r="C5" s="198"/>
      <c r="D5" s="198"/>
      <c r="E5" s="42"/>
      <c r="F5" s="121" t="s">
        <v>575</v>
      </c>
      <c r="G5" s="122" t="s">
        <v>577</v>
      </c>
      <c r="H5" s="123"/>
      <c r="I5" s="121" t="s">
        <v>575</v>
      </c>
      <c r="J5" s="122" t="s">
        <v>577</v>
      </c>
      <c r="K5" s="123"/>
      <c r="L5" s="200"/>
      <c r="N5" s="197"/>
      <c r="O5" s="197"/>
    </row>
    <row r="6" spans="2:16" ht="28.8" x14ac:dyDescent="0.3">
      <c r="B6" s="12">
        <v>2</v>
      </c>
      <c r="C6" s="9" t="s">
        <v>6</v>
      </c>
      <c r="D6" s="125" t="s">
        <v>573</v>
      </c>
      <c r="E6" s="43"/>
      <c r="F6" s="70">
        <f>'WCAG 2.1 AA'!D58</f>
        <v>1</v>
      </c>
      <c r="G6" s="106">
        <f>F6</f>
        <v>1</v>
      </c>
      <c r="I6" s="70">
        <f>'WCAG 2.1 AA'!E58</f>
        <v>1</v>
      </c>
      <c r="J6" s="106">
        <f t="shared" ref="J6:J28" si="0">I6</f>
        <v>1</v>
      </c>
      <c r="L6" s="131">
        <v>7.7200000000000005E-2</v>
      </c>
      <c r="N6" s="164" t="s">
        <v>567</v>
      </c>
      <c r="O6" s="106">
        <f t="shared" ref="O6:O28" si="1">ABS(G6-J6)</f>
        <v>0</v>
      </c>
      <c r="P6" s="132"/>
    </row>
    <row r="7" spans="2:16" s="6" customFormat="1" x14ac:dyDescent="0.3">
      <c r="B7" s="178">
        <v>6</v>
      </c>
      <c r="C7" s="171" t="s">
        <v>1</v>
      </c>
      <c r="D7" s="124" t="s">
        <v>549</v>
      </c>
      <c r="E7" s="43"/>
      <c r="F7" s="134">
        <f>Vollständigkeit!C10</f>
        <v>0.83271202236719477</v>
      </c>
      <c r="G7" s="169">
        <f>AVERAGE(F7:F8)</f>
        <v>0.75058220165978784</v>
      </c>
      <c r="H7" s="31"/>
      <c r="I7" s="134">
        <f>Vollständigkeit!F10</f>
        <v>0.90773532152842495</v>
      </c>
      <c r="J7" s="169">
        <f>AVERAGE(I7:I8)</f>
        <v>0.90208194647849815</v>
      </c>
      <c r="K7" s="31"/>
      <c r="L7" s="165">
        <v>7.3899999999999993E-2</v>
      </c>
      <c r="N7" s="196" t="str">
        <f>IF(G7&gt;J7, "BIK BITV-Test","BITV-Audit")</f>
        <v>BITV-Audit</v>
      </c>
      <c r="O7" s="169">
        <f>ABS(G7-J7)</f>
        <v>0.15149974481871031</v>
      </c>
      <c r="P7" s="132"/>
    </row>
    <row r="8" spans="2:16" x14ac:dyDescent="0.3">
      <c r="B8" s="179"/>
      <c r="C8" s="172"/>
      <c r="D8" s="124" t="s">
        <v>574</v>
      </c>
      <c r="E8" s="43"/>
      <c r="F8" s="134">
        <f>Vollständigkeit!K10</f>
        <v>0.66845238095238091</v>
      </c>
      <c r="G8" s="170"/>
      <c r="I8" s="134">
        <f>Vollständigkeit!N10</f>
        <v>0.89642857142857146</v>
      </c>
      <c r="J8" s="170"/>
      <c r="L8" s="166"/>
      <c r="N8" s="196"/>
      <c r="O8" s="170"/>
      <c r="P8" s="132"/>
    </row>
    <row r="9" spans="2:16" s="1" customFormat="1" x14ac:dyDescent="0.3">
      <c r="B9" s="176">
        <v>13</v>
      </c>
      <c r="C9" s="173" t="s">
        <v>3</v>
      </c>
      <c r="D9" s="125" t="s">
        <v>20</v>
      </c>
      <c r="E9" s="43"/>
      <c r="F9" s="70">
        <f>'Qualität des Prüfberichts'!C9</f>
        <v>0</v>
      </c>
      <c r="G9" s="169">
        <f>AVERAGE(F9:F14)</f>
        <v>0.30387486992769236</v>
      </c>
      <c r="H9" s="44"/>
      <c r="I9" s="70">
        <f>'Qualität des Prüfberichts'!D9</f>
        <v>0.76375711574952554</v>
      </c>
      <c r="J9" s="169">
        <f>AVERAGE(I9:I14)</f>
        <v>0.79046901654112267</v>
      </c>
      <c r="K9" s="44"/>
      <c r="L9" s="167">
        <v>6.6699999999999995E-2</v>
      </c>
      <c r="N9" s="195" t="str">
        <f>IF(G9&gt;J9, "BIK BITV-Test","BITV-Audit")</f>
        <v>BITV-Audit</v>
      </c>
      <c r="O9" s="169">
        <f>ABS(G9-J9)</f>
        <v>0.48659414661343031</v>
      </c>
      <c r="P9" s="132"/>
    </row>
    <row r="10" spans="2:16" s="1" customFormat="1" x14ac:dyDescent="0.3">
      <c r="B10" s="180"/>
      <c r="C10" s="174"/>
      <c r="D10" s="125" t="s">
        <v>21</v>
      </c>
      <c r="E10" s="43"/>
      <c r="F10" s="70">
        <f>'Qualität des Prüfberichts'!G9</f>
        <v>0</v>
      </c>
      <c r="G10" s="193"/>
      <c r="H10" s="44"/>
      <c r="I10" s="70">
        <f>'Qualität des Prüfberichts'!H9</f>
        <v>0.71821631878557879</v>
      </c>
      <c r="J10" s="193"/>
      <c r="K10" s="44"/>
      <c r="L10" s="189"/>
      <c r="N10" s="195"/>
      <c r="O10" s="193"/>
      <c r="P10" s="132"/>
    </row>
    <row r="11" spans="2:16" s="1" customFormat="1" x14ac:dyDescent="0.3">
      <c r="B11" s="180"/>
      <c r="C11" s="174"/>
      <c r="D11" s="125" t="s">
        <v>579</v>
      </c>
      <c r="E11" s="43"/>
      <c r="F11" s="70">
        <f>'Qualität des Prüfberichts'!K9</f>
        <v>6.25E-2</v>
      </c>
      <c r="G11" s="193"/>
      <c r="H11" s="44"/>
      <c r="I11" s="70">
        <f>'Qualität des Prüfberichts'!L9</f>
        <v>0.9838709677419355</v>
      </c>
      <c r="J11" s="193"/>
      <c r="K11" s="44"/>
      <c r="L11" s="189"/>
      <c r="N11" s="195"/>
      <c r="O11" s="193"/>
      <c r="P11" s="132"/>
    </row>
    <row r="12" spans="2:16" s="1" customFormat="1" x14ac:dyDescent="0.3">
      <c r="B12" s="180"/>
      <c r="C12" s="174"/>
      <c r="D12" s="125" t="s">
        <v>224</v>
      </c>
      <c r="E12" s="43"/>
      <c r="F12" s="70">
        <f>'Qualität des Prüfberichts'!O9</f>
        <v>0.5</v>
      </c>
      <c r="G12" s="193"/>
      <c r="H12" s="44"/>
      <c r="I12" s="70">
        <f>'Qualität des Prüfberichts'!P9</f>
        <v>0.5</v>
      </c>
      <c r="J12" s="193"/>
      <c r="K12" s="44"/>
      <c r="L12" s="189"/>
      <c r="N12" s="195"/>
      <c r="O12" s="193"/>
      <c r="P12" s="132"/>
    </row>
    <row r="13" spans="2:16" s="1" customFormat="1" x14ac:dyDescent="0.3">
      <c r="B13" s="180"/>
      <c r="C13" s="174"/>
      <c r="D13" s="125" t="s">
        <v>580</v>
      </c>
      <c r="E13" s="43"/>
      <c r="F13" s="70">
        <f>'Qualität des Prüfberichts'!S7</f>
        <v>0.54166666666666663</v>
      </c>
      <c r="G13" s="193"/>
      <c r="H13" s="44"/>
      <c r="I13" s="70">
        <f>'Qualität des Prüfberichts'!T7</f>
        <v>0.88833333333333331</v>
      </c>
      <c r="J13" s="193"/>
      <c r="K13" s="44"/>
      <c r="L13" s="189"/>
      <c r="N13" s="195"/>
      <c r="O13" s="193"/>
      <c r="P13" s="132"/>
    </row>
    <row r="14" spans="2:16" s="1" customFormat="1" x14ac:dyDescent="0.3">
      <c r="B14" s="177"/>
      <c r="C14" s="175"/>
      <c r="D14" s="125" t="s">
        <v>552</v>
      </c>
      <c r="E14" s="43"/>
      <c r="F14" s="70">
        <f>'Qualität des Prüfberichts'!X34</f>
        <v>0.71908255289948775</v>
      </c>
      <c r="G14" s="170"/>
      <c r="H14" s="44"/>
      <c r="I14" s="70">
        <f>'Qualität des Prüfberichts'!Z34</f>
        <v>0.88863636363636367</v>
      </c>
      <c r="J14" s="170"/>
      <c r="K14" s="44"/>
      <c r="L14" s="168"/>
      <c r="N14" s="195"/>
      <c r="O14" s="170"/>
      <c r="P14" s="132"/>
    </row>
    <row r="15" spans="2:16" ht="28.8" x14ac:dyDescent="0.3">
      <c r="B15" s="10">
        <v>3</v>
      </c>
      <c r="C15" s="8" t="s">
        <v>561</v>
      </c>
      <c r="D15" s="124" t="s">
        <v>622</v>
      </c>
      <c r="E15" s="43"/>
      <c r="F15" s="69">
        <f>'EN 301 549'!C50</f>
        <v>2.3809523809523808E-2</v>
      </c>
      <c r="G15" s="106">
        <f>F15</f>
        <v>2.3809523809523808E-2</v>
      </c>
      <c r="I15" s="69">
        <f>'EN 301 549'!D50</f>
        <v>0.73809523809523814</v>
      </c>
      <c r="J15" s="106">
        <f t="shared" si="0"/>
        <v>0.73809523809523814</v>
      </c>
      <c r="L15" s="39">
        <v>6.6400000000000001E-2</v>
      </c>
      <c r="N15" s="130" t="str">
        <f t="shared" ref="N15:N44" si="2">IF(G15&gt;J15, "BIK BITV-Test","BITV-Audit")</f>
        <v>BITV-Audit</v>
      </c>
      <c r="O15" s="106">
        <f t="shared" si="1"/>
        <v>0.7142857142857143</v>
      </c>
      <c r="P15" s="132"/>
    </row>
    <row r="16" spans="2:16" s="6" customFormat="1" x14ac:dyDescent="0.3">
      <c r="B16" s="176">
        <v>7</v>
      </c>
      <c r="C16" s="173" t="s">
        <v>4</v>
      </c>
      <c r="D16" s="125" t="s">
        <v>549</v>
      </c>
      <c r="E16" s="43"/>
      <c r="F16" s="70">
        <f>Korrektheit!C10</f>
        <v>0.93846153846153846</v>
      </c>
      <c r="G16" s="169">
        <f>AVERAGE(F16:F17)</f>
        <v>0.93653846153846154</v>
      </c>
      <c r="H16" s="31"/>
      <c r="I16" s="70">
        <f>Korrektheit!F10</f>
        <v>0.80468468468468468</v>
      </c>
      <c r="J16" s="169">
        <f>AVERAGE(I16:I17)</f>
        <v>0.89558558558558565</v>
      </c>
      <c r="K16" s="31"/>
      <c r="L16" s="167">
        <v>6.3200000000000006E-2</v>
      </c>
      <c r="N16" s="195" t="str">
        <f>IF(G16&gt;J16, "BIK BITV-Test","BITV-Audit")</f>
        <v>BIK BITV-Test</v>
      </c>
      <c r="O16" s="169">
        <f>ABS(G16-J16)</f>
        <v>4.0952875952875889E-2</v>
      </c>
      <c r="P16" s="132"/>
    </row>
    <row r="17" spans="2:17" x14ac:dyDescent="0.3">
      <c r="B17" s="177"/>
      <c r="C17" s="175"/>
      <c r="D17" s="125" t="s">
        <v>574</v>
      </c>
      <c r="E17" s="43"/>
      <c r="F17" s="70">
        <f>Korrektheit!K10</f>
        <v>0.93461538461538463</v>
      </c>
      <c r="G17" s="170"/>
      <c r="I17" s="70">
        <f>Korrektheit!N10</f>
        <v>0.98648648648648651</v>
      </c>
      <c r="J17" s="170"/>
      <c r="L17" s="168"/>
      <c r="N17" s="195"/>
      <c r="O17" s="170"/>
      <c r="P17" s="132"/>
    </row>
    <row r="18" spans="2:17" x14ac:dyDescent="0.3">
      <c r="B18" s="178">
        <v>8</v>
      </c>
      <c r="C18" s="183" t="s">
        <v>8</v>
      </c>
      <c r="D18" s="124" t="s">
        <v>582</v>
      </c>
      <c r="E18" s="43"/>
      <c r="F18" s="134">
        <f>'Qualität der Stichprobe'!C10</f>
        <v>0.75</v>
      </c>
      <c r="G18" s="169">
        <f>AVERAGE(F18:F19)</f>
        <v>0.73214285714285721</v>
      </c>
      <c r="H18" s="44"/>
      <c r="I18" s="134">
        <f>'Qualität der Stichprobe'!D10</f>
        <v>1</v>
      </c>
      <c r="J18" s="169">
        <f>AVERAGE(I18:I19)</f>
        <v>0.9285714285714286</v>
      </c>
      <c r="K18" s="44"/>
      <c r="L18" s="165">
        <v>5.96E-2</v>
      </c>
      <c r="N18" s="196" t="str">
        <f>IF(G18&gt;J18, "BIK BITV-Test","BITV-Audit")</f>
        <v>BITV-Audit</v>
      </c>
      <c r="O18" s="169">
        <f>ABS(G18-J18)</f>
        <v>0.1964285714285714</v>
      </c>
      <c r="P18" s="132"/>
    </row>
    <row r="19" spans="2:17" s="1" customFormat="1" x14ac:dyDescent="0.3">
      <c r="B19" s="179"/>
      <c r="C19" s="183"/>
      <c r="D19" s="124" t="s">
        <v>583</v>
      </c>
      <c r="E19" s="43"/>
      <c r="F19" s="134">
        <f>'Qualität der Stichprobe'!G17</f>
        <v>0.7142857142857143</v>
      </c>
      <c r="G19" s="170"/>
      <c r="H19" s="44"/>
      <c r="I19" s="134">
        <f>'Qualität der Stichprobe'!H17</f>
        <v>0.8571428571428571</v>
      </c>
      <c r="J19" s="170"/>
      <c r="K19" s="44"/>
      <c r="L19" s="166"/>
      <c r="N19" s="196"/>
      <c r="O19" s="170"/>
      <c r="P19" s="132"/>
    </row>
    <row r="20" spans="2:17" x14ac:dyDescent="0.3">
      <c r="B20" s="176">
        <v>11</v>
      </c>
      <c r="C20" s="173" t="s">
        <v>9</v>
      </c>
      <c r="D20" s="125" t="s">
        <v>584</v>
      </c>
      <c r="E20" s="43"/>
      <c r="F20" s="70">
        <f>Qualitätssicherung!C12</f>
        <v>1</v>
      </c>
      <c r="G20" s="169">
        <f>AVERAGE(F20:F22)</f>
        <v>0.72619047619047616</v>
      </c>
      <c r="H20" s="44"/>
      <c r="I20" s="70">
        <f>Qualitätssicherung!D12</f>
        <v>0.4</v>
      </c>
      <c r="J20" s="169">
        <f>AVERAGE(I20:I22)</f>
        <v>0.59761904761904761</v>
      </c>
      <c r="K20" s="44"/>
      <c r="L20" s="167">
        <v>5.5800000000000002E-2</v>
      </c>
      <c r="N20" s="195" t="str">
        <f>IF(G20&gt;J20, "BIK BITV-Test","BITV-Audit")</f>
        <v>BIK BITV-Test</v>
      </c>
      <c r="O20" s="169">
        <f>ABS(G20-J20)</f>
        <v>0.12857142857142856</v>
      </c>
      <c r="P20" s="132"/>
    </row>
    <row r="21" spans="2:17" s="1" customFormat="1" x14ac:dyDescent="0.3">
      <c r="B21" s="180"/>
      <c r="C21" s="174"/>
      <c r="D21" s="125" t="s">
        <v>565</v>
      </c>
      <c r="E21" s="43"/>
      <c r="F21" s="70">
        <f>Qualitätssicherung!G11</f>
        <v>0.75</v>
      </c>
      <c r="G21" s="193"/>
      <c r="H21" s="44"/>
      <c r="I21" s="70">
        <f>Qualitätssicherung!H11</f>
        <v>0.75</v>
      </c>
      <c r="J21" s="193"/>
      <c r="K21" s="44"/>
      <c r="L21" s="189"/>
      <c r="N21" s="195"/>
      <c r="O21" s="193"/>
      <c r="P21" s="132"/>
    </row>
    <row r="22" spans="2:17" s="1" customFormat="1" x14ac:dyDescent="0.3">
      <c r="B22" s="177"/>
      <c r="C22" s="175"/>
      <c r="D22" s="125" t="s">
        <v>19</v>
      </c>
      <c r="E22" s="43"/>
      <c r="F22" s="70">
        <f>Qualitätssicherung!K14</f>
        <v>0.42857142857142855</v>
      </c>
      <c r="G22" s="170"/>
      <c r="H22" s="44"/>
      <c r="I22" s="70">
        <f>Qualitätssicherung!L14</f>
        <v>0.6428571428571429</v>
      </c>
      <c r="J22" s="170"/>
      <c r="K22" s="44"/>
      <c r="L22" s="168"/>
      <c r="N22" s="195"/>
      <c r="O22" s="170"/>
      <c r="P22" s="132"/>
    </row>
    <row r="23" spans="2:17" x14ac:dyDescent="0.3">
      <c r="B23" s="10">
        <v>1</v>
      </c>
      <c r="C23" s="11" t="s">
        <v>560</v>
      </c>
      <c r="D23" s="124" t="s">
        <v>623</v>
      </c>
      <c r="E23" s="43"/>
      <c r="F23" s="69">
        <f>'Optionale Inputformate'!C14</f>
        <v>0</v>
      </c>
      <c r="G23" s="106">
        <f>F23</f>
        <v>0</v>
      </c>
      <c r="I23" s="69">
        <f>'Optionale Inputformate'!D14</f>
        <v>1</v>
      </c>
      <c r="J23" s="106">
        <f>I23</f>
        <v>1</v>
      </c>
      <c r="L23" s="39">
        <v>5.57E-2</v>
      </c>
      <c r="N23" s="130" t="str">
        <f>IF(G23&gt;J23, "BIK BITV-Test","BITV-Audit")</f>
        <v>BITV-Audit</v>
      </c>
      <c r="O23" s="106">
        <f>ABS(G23-J23)</f>
        <v>1</v>
      </c>
      <c r="P23" s="132"/>
    </row>
    <row r="24" spans="2:17" ht="28.8" x14ac:dyDescent="0.3">
      <c r="B24" s="10">
        <v>5</v>
      </c>
      <c r="C24" s="9" t="s">
        <v>137</v>
      </c>
      <c r="D24" s="125" t="s">
        <v>585</v>
      </c>
      <c r="E24" s="43"/>
      <c r="F24" s="70">
        <f>'BITV 2.0'!C12</f>
        <v>0</v>
      </c>
      <c r="G24" s="106">
        <f>F24</f>
        <v>0</v>
      </c>
      <c r="I24" s="70">
        <f>'BITV 2.0'!D12</f>
        <v>1</v>
      </c>
      <c r="J24" s="106">
        <f>I24</f>
        <v>1</v>
      </c>
      <c r="L24" s="131">
        <v>5.5300000000000002E-2</v>
      </c>
      <c r="N24" s="164" t="str">
        <f>IF(G24&gt;J24, "BIK BITV-Test","BITV-Audit")</f>
        <v>BITV-Audit</v>
      </c>
      <c r="O24" s="106">
        <f>ABS(G24-J24)</f>
        <v>1</v>
      </c>
      <c r="P24" s="132"/>
    </row>
    <row r="25" spans="2:17" x14ac:dyDescent="0.3">
      <c r="B25" s="178">
        <v>10</v>
      </c>
      <c r="C25" s="171" t="s">
        <v>0</v>
      </c>
      <c r="D25" s="124" t="s">
        <v>562</v>
      </c>
      <c r="E25" s="43"/>
      <c r="F25" s="134">
        <f>Aufwand!C13</f>
        <v>0</v>
      </c>
      <c r="G25" s="169">
        <f>AVERAGE(F25:F27)</f>
        <v>0.16666666666666666</v>
      </c>
      <c r="H25" s="44"/>
      <c r="I25" s="134">
        <f>Aufwand!D13</f>
        <v>0.16949152542372881</v>
      </c>
      <c r="J25" s="169">
        <f>AVERAGE(I25:I27)</f>
        <v>0.28796615208098048</v>
      </c>
      <c r="K25" s="44"/>
      <c r="L25" s="165">
        <v>4.7699999999999999E-2</v>
      </c>
      <c r="N25" s="196" t="str">
        <f>IF(G25&gt;J25, "BIK BITV-Test","BITV-Audit")</f>
        <v>BITV-Audit</v>
      </c>
      <c r="O25" s="169">
        <f>ABS(G25-J25)</f>
        <v>0.12129948541431382</v>
      </c>
      <c r="P25" s="132"/>
    </row>
    <row r="26" spans="2:17" s="1" customFormat="1" x14ac:dyDescent="0.3">
      <c r="B26" s="181"/>
      <c r="C26" s="184"/>
      <c r="D26" s="124" t="s">
        <v>586</v>
      </c>
      <c r="E26" s="43"/>
      <c r="F26" s="134">
        <f>Aufwand!H10</f>
        <v>0.5</v>
      </c>
      <c r="G26" s="193"/>
      <c r="H26" s="44"/>
      <c r="I26" s="134">
        <f>Aufwand!J10</f>
        <v>0.5</v>
      </c>
      <c r="J26" s="193"/>
      <c r="K26" s="44"/>
      <c r="L26" s="194"/>
      <c r="N26" s="196"/>
      <c r="O26" s="193"/>
      <c r="P26" s="132"/>
    </row>
    <row r="27" spans="2:17" s="1" customFormat="1" x14ac:dyDescent="0.3">
      <c r="B27" s="179"/>
      <c r="C27" s="172"/>
      <c r="D27" s="124" t="s">
        <v>544</v>
      </c>
      <c r="E27" s="43"/>
      <c r="F27" s="134">
        <f>Aufwand!N10</f>
        <v>0</v>
      </c>
      <c r="G27" s="170"/>
      <c r="H27" s="44"/>
      <c r="I27" s="134">
        <f>Aufwand!P10</f>
        <v>0.19440693081921262</v>
      </c>
      <c r="J27" s="170"/>
      <c r="K27" s="44"/>
      <c r="L27" s="166"/>
      <c r="N27" s="196"/>
      <c r="O27" s="170"/>
      <c r="P27" s="132"/>
      <c r="Q27" s="6"/>
    </row>
    <row r="28" spans="2:17" ht="28.8" x14ac:dyDescent="0.3">
      <c r="B28" s="12">
        <v>4</v>
      </c>
      <c r="C28" s="9" t="s">
        <v>80</v>
      </c>
      <c r="D28" s="125" t="s">
        <v>587</v>
      </c>
      <c r="E28" s="43"/>
      <c r="F28" s="70">
        <f>'WCAG 2.1 AAA'!D36</f>
        <v>0</v>
      </c>
      <c r="G28" s="106">
        <f>F28</f>
        <v>0</v>
      </c>
      <c r="I28" s="70">
        <f>'WCAG 2.1 AAA'!E36</f>
        <v>1</v>
      </c>
      <c r="J28" s="106">
        <f t="shared" si="0"/>
        <v>1</v>
      </c>
      <c r="L28" s="131">
        <v>4.7E-2</v>
      </c>
      <c r="N28" s="164" t="str">
        <f t="shared" si="2"/>
        <v>BITV-Audit</v>
      </c>
      <c r="O28" s="106">
        <f t="shared" si="1"/>
        <v>1</v>
      </c>
      <c r="P28" s="132"/>
    </row>
    <row r="29" spans="2:17" ht="14.4" customHeight="1" x14ac:dyDescent="0.3">
      <c r="B29" s="176">
        <v>9</v>
      </c>
      <c r="C29" s="186" t="s">
        <v>588</v>
      </c>
      <c r="D29" s="124" t="s">
        <v>589</v>
      </c>
      <c r="E29" s="43"/>
      <c r="F29" s="69">
        <f>Benutzungskonstellationen!C12</f>
        <v>0.6</v>
      </c>
      <c r="G29" s="169">
        <f>AVERAGE(F29:F31)</f>
        <v>0.62827529021558881</v>
      </c>
      <c r="H29" s="44"/>
      <c r="I29" s="69">
        <f>Benutzungskonstellationen!D12</f>
        <v>0.6</v>
      </c>
      <c r="J29" s="169">
        <f>AVERAGE(I29:I31)</f>
        <v>0.73703703703703705</v>
      </c>
      <c r="K29" s="44"/>
      <c r="L29" s="190">
        <v>4.19E-2</v>
      </c>
      <c r="N29" s="196" t="str">
        <f t="shared" si="2"/>
        <v>BITV-Audit</v>
      </c>
      <c r="O29" s="169">
        <f>ABS(G29-J29)</f>
        <v>0.10876174682144824</v>
      </c>
      <c r="P29" s="132"/>
    </row>
    <row r="30" spans="2:17" s="1" customFormat="1" x14ac:dyDescent="0.3">
      <c r="B30" s="180"/>
      <c r="C30" s="187"/>
      <c r="D30" s="124" t="s">
        <v>590</v>
      </c>
      <c r="E30" s="43"/>
      <c r="F30" s="69">
        <f>Benutzungskonstellationen!G16</f>
        <v>0.5</v>
      </c>
      <c r="G30" s="193"/>
      <c r="H30" s="44"/>
      <c r="I30" s="69">
        <f>Benutzungskonstellationen!H16</f>
        <v>0.61111111111111116</v>
      </c>
      <c r="J30" s="193"/>
      <c r="K30" s="44"/>
      <c r="L30" s="191"/>
      <c r="N30" s="196"/>
      <c r="O30" s="193"/>
      <c r="P30" s="132"/>
    </row>
    <row r="31" spans="2:17" s="1" customFormat="1" x14ac:dyDescent="0.3">
      <c r="B31" s="180"/>
      <c r="C31" s="188"/>
      <c r="D31" s="124" t="s">
        <v>591</v>
      </c>
      <c r="E31" s="43"/>
      <c r="F31" s="69">
        <f>Benutzungskonstellationen!L13</f>
        <v>0.78482587064676623</v>
      </c>
      <c r="G31" s="170"/>
      <c r="H31" s="44"/>
      <c r="I31" s="69">
        <f>Benutzungskonstellationen!N13</f>
        <v>1</v>
      </c>
      <c r="J31" s="170"/>
      <c r="K31" s="44"/>
      <c r="L31" s="192"/>
      <c r="N31" s="196"/>
      <c r="O31" s="170"/>
      <c r="P31" s="132"/>
    </row>
    <row r="32" spans="2:17" x14ac:dyDescent="0.3">
      <c r="B32" s="140">
        <v>18</v>
      </c>
      <c r="C32" s="139" t="s">
        <v>572</v>
      </c>
      <c r="D32" s="125" t="s">
        <v>572</v>
      </c>
      <c r="E32" s="43"/>
      <c r="F32" s="70">
        <f>'Öffentlichkeit des Verfahrens'!C9</f>
        <v>1</v>
      </c>
      <c r="G32" s="153">
        <f>AVERAGE(F32:F32)</f>
        <v>1</v>
      </c>
      <c r="H32" s="44"/>
      <c r="I32" s="70">
        <f>'Öffentlichkeit des Verfahrens'!D9</f>
        <v>0</v>
      </c>
      <c r="J32" s="153">
        <f>AVERAGE(I32:I32)</f>
        <v>0</v>
      </c>
      <c r="K32" s="44"/>
      <c r="L32" s="138">
        <v>4.07E-2</v>
      </c>
      <c r="N32" s="164" t="str">
        <f>IF(G32&gt;J32, "BIK BITV-Test","BITV-Audit")</f>
        <v>BIK BITV-Test</v>
      </c>
      <c r="O32" s="137">
        <f>ABS(G32-J32)</f>
        <v>1</v>
      </c>
      <c r="P32" s="132"/>
    </row>
    <row r="33" spans="2:16" x14ac:dyDescent="0.3">
      <c r="B33" s="176">
        <v>17</v>
      </c>
      <c r="C33" s="185" t="s">
        <v>10</v>
      </c>
      <c r="D33" s="124" t="s">
        <v>592</v>
      </c>
      <c r="E33" s="43"/>
      <c r="F33" s="69">
        <f>'Skalierbarkeit hins. Prüfer'!C9</f>
        <v>0.45833333333333331</v>
      </c>
      <c r="G33" s="169">
        <f>AVERAGE(F33:F35)</f>
        <v>0.625</v>
      </c>
      <c r="H33" s="44"/>
      <c r="I33" s="69">
        <f>'Skalierbarkeit hins. Prüfer'!D9</f>
        <v>0.61083333333333334</v>
      </c>
      <c r="J33" s="169">
        <f>AVERAGE(I33:I35)</f>
        <v>0.79638888888888892</v>
      </c>
      <c r="K33" s="44"/>
      <c r="L33" s="190">
        <v>4.0399999999999998E-2</v>
      </c>
      <c r="N33" s="196" t="str">
        <f>IF(G33&gt;J33, "BIK BITV-Test","BITV-Audit")</f>
        <v>BITV-Audit</v>
      </c>
      <c r="O33" s="169">
        <f>ABS(G33-J33)</f>
        <v>0.17138888888888892</v>
      </c>
      <c r="P33" s="132"/>
    </row>
    <row r="34" spans="2:16" s="1" customFormat="1" x14ac:dyDescent="0.3">
      <c r="B34" s="180"/>
      <c r="C34" s="185"/>
      <c r="D34" s="124" t="s">
        <v>593</v>
      </c>
      <c r="E34" s="43"/>
      <c r="F34" s="69">
        <f>'Skalierbarkeit hins. Prüfer'!G7</f>
        <v>0.66666666666666663</v>
      </c>
      <c r="G34" s="193"/>
      <c r="H34" s="44"/>
      <c r="I34" s="69">
        <f>'Skalierbarkeit hins. Prüfer'!H7</f>
        <v>0.83333333333333337</v>
      </c>
      <c r="J34" s="193"/>
      <c r="K34" s="44"/>
      <c r="L34" s="191"/>
      <c r="N34" s="196"/>
      <c r="O34" s="193"/>
      <c r="P34" s="132"/>
    </row>
    <row r="35" spans="2:16" s="1" customFormat="1" x14ac:dyDescent="0.3">
      <c r="B35" s="177"/>
      <c r="C35" s="185"/>
      <c r="D35" s="124" t="s">
        <v>594</v>
      </c>
      <c r="E35" s="43"/>
      <c r="F35" s="69">
        <f>'Skalierbarkeit hins. Prüfer'!K7</f>
        <v>0.75</v>
      </c>
      <c r="G35" s="170"/>
      <c r="H35" s="44"/>
      <c r="I35" s="69">
        <f>'Skalierbarkeit hins. Prüfer'!L7</f>
        <v>0.94499999999999995</v>
      </c>
      <c r="J35" s="170"/>
      <c r="K35" s="44"/>
      <c r="L35" s="192"/>
      <c r="N35" s="196"/>
      <c r="O35" s="170"/>
      <c r="P35" s="132"/>
    </row>
    <row r="36" spans="2:16" x14ac:dyDescent="0.3">
      <c r="B36" s="176">
        <v>15</v>
      </c>
      <c r="C36" s="182" t="s">
        <v>564</v>
      </c>
      <c r="D36" s="125" t="s">
        <v>22</v>
      </c>
      <c r="E36" s="43"/>
      <c r="F36" s="70">
        <f>'Grad der Toolunterstützung'!C10</f>
        <v>0.33333333333333331</v>
      </c>
      <c r="G36" s="169">
        <f>AVERAGE(F36:F38)</f>
        <v>0.52222222222222225</v>
      </c>
      <c r="H36" s="44"/>
      <c r="I36" s="70">
        <f>'Grad der Toolunterstützung'!D10</f>
        <v>0.66666666666666663</v>
      </c>
      <c r="J36" s="169">
        <f>AVERAGE(I36:I38)</f>
        <v>0.60111111111111104</v>
      </c>
      <c r="K36" s="44"/>
      <c r="L36" s="167">
        <v>3.8699999999999998E-2</v>
      </c>
      <c r="N36" s="195" t="str">
        <f>IF(G36&gt;J36, "BIK BITV-Test","BITV-Audit")</f>
        <v>BITV-Audit</v>
      </c>
      <c r="O36" s="169">
        <f>ABS(G36-J36)</f>
        <v>7.8888888888888786E-2</v>
      </c>
      <c r="P36" s="132"/>
    </row>
    <row r="37" spans="2:16" s="1" customFormat="1" ht="14.4" customHeight="1" x14ac:dyDescent="0.3">
      <c r="B37" s="180"/>
      <c r="C37" s="182"/>
      <c r="D37" s="125" t="s">
        <v>23</v>
      </c>
      <c r="E37" s="43"/>
      <c r="F37" s="70">
        <f>'Grad der Toolunterstützung'!G8</f>
        <v>1</v>
      </c>
      <c r="G37" s="193"/>
      <c r="H37" s="44"/>
      <c r="I37" s="70">
        <f>'Grad der Toolunterstützung'!H8</f>
        <v>0.67</v>
      </c>
      <c r="J37" s="193"/>
      <c r="K37" s="44"/>
      <c r="L37" s="189"/>
      <c r="N37" s="195"/>
      <c r="O37" s="193"/>
      <c r="P37" s="132"/>
    </row>
    <row r="38" spans="2:16" s="1" customFormat="1" ht="14.4" customHeight="1" x14ac:dyDescent="0.3">
      <c r="B38" s="177"/>
      <c r="C38" s="182"/>
      <c r="D38" s="125" t="s">
        <v>24</v>
      </c>
      <c r="E38" s="43"/>
      <c r="F38" s="70">
        <f>'Grad der Toolunterstützung'!K12</f>
        <v>0.23333333333333334</v>
      </c>
      <c r="G38" s="170"/>
      <c r="H38" s="44"/>
      <c r="I38" s="70">
        <f>'Grad der Toolunterstützung'!L12</f>
        <v>0.46666666666666667</v>
      </c>
      <c r="J38" s="170"/>
      <c r="K38" s="44"/>
      <c r="L38" s="168"/>
      <c r="N38" s="195"/>
      <c r="O38" s="170"/>
      <c r="P38" s="132"/>
    </row>
    <row r="39" spans="2:16" x14ac:dyDescent="0.3">
      <c r="B39" s="10">
        <v>19</v>
      </c>
      <c r="C39" s="8" t="s">
        <v>5</v>
      </c>
      <c r="D39" s="124" t="s">
        <v>595</v>
      </c>
      <c r="E39" s="43"/>
      <c r="F39" s="69">
        <f>Lizenz!C8</f>
        <v>0.5</v>
      </c>
      <c r="G39" s="106">
        <f>F39</f>
        <v>0.5</v>
      </c>
      <c r="I39" s="69">
        <f>Lizenz!D8</f>
        <v>0</v>
      </c>
      <c r="J39" s="106">
        <f>I39</f>
        <v>0</v>
      </c>
      <c r="L39" s="41">
        <v>2.9600000000000001E-2</v>
      </c>
      <c r="N39" s="130" t="str">
        <f>IF(G39&gt;J39, "BIK BITV-Test","BITV-Audit")</f>
        <v>BIK BITV-Test</v>
      </c>
      <c r="O39" s="106">
        <f>ABS(G39-J39)</f>
        <v>0.5</v>
      </c>
      <c r="P39" s="132"/>
    </row>
    <row r="40" spans="2:16" x14ac:dyDescent="0.3">
      <c r="B40" s="178">
        <v>14</v>
      </c>
      <c r="C40" s="182" t="s">
        <v>2</v>
      </c>
      <c r="D40" s="125" t="s">
        <v>610</v>
      </c>
      <c r="E40" s="43"/>
      <c r="F40" s="70">
        <f>Zertifikat!C9</f>
        <v>1</v>
      </c>
      <c r="G40" s="169">
        <f>AVERAGE(F40:F41)</f>
        <v>1</v>
      </c>
      <c r="H40" s="44"/>
      <c r="I40" s="70">
        <f>Zertifikat!D9</f>
        <v>1</v>
      </c>
      <c r="J40" s="169">
        <f>AVERAGE(I40:I41)</f>
        <v>0.75</v>
      </c>
      <c r="K40" s="44"/>
      <c r="L40" s="167">
        <v>2.9000000000000001E-2</v>
      </c>
      <c r="N40" s="195" t="str">
        <f t="shared" si="2"/>
        <v>BIK BITV-Test</v>
      </c>
      <c r="O40" s="169">
        <f>ABS(G40-J40)</f>
        <v>0.25</v>
      </c>
      <c r="P40" s="132"/>
    </row>
    <row r="41" spans="2:16" s="1" customFormat="1" x14ac:dyDescent="0.3">
      <c r="B41" s="179"/>
      <c r="C41" s="182"/>
      <c r="D41" s="125" t="s">
        <v>554</v>
      </c>
      <c r="E41" s="43"/>
      <c r="F41" s="70">
        <f>Zertifikat!G9</f>
        <v>1</v>
      </c>
      <c r="G41" s="170"/>
      <c r="H41" s="44"/>
      <c r="I41" s="70">
        <f>Zertifikat!H9</f>
        <v>0.5</v>
      </c>
      <c r="J41" s="170"/>
      <c r="K41" s="44"/>
      <c r="L41" s="168"/>
      <c r="N41" s="195"/>
      <c r="O41" s="170"/>
      <c r="P41" s="132"/>
    </row>
    <row r="42" spans="2:16" x14ac:dyDescent="0.3">
      <c r="B42" s="12">
        <v>20</v>
      </c>
      <c r="C42" s="135" t="s">
        <v>12</v>
      </c>
      <c r="D42" s="124"/>
      <c r="E42" s="43"/>
      <c r="F42" s="134">
        <f>'Potential für Automatisierung'!C7</f>
        <v>0</v>
      </c>
      <c r="G42" s="106">
        <f>F42</f>
        <v>0</v>
      </c>
      <c r="I42" s="134">
        <f>'Potential für Automatisierung'!D7</f>
        <v>0</v>
      </c>
      <c r="J42" s="106">
        <f>I42</f>
        <v>0</v>
      </c>
      <c r="L42" s="136">
        <v>2.9000000000000001E-2</v>
      </c>
      <c r="N42" s="130" t="s">
        <v>567</v>
      </c>
      <c r="O42" s="106">
        <f>ABS(G42-J42)</f>
        <v>0</v>
      </c>
      <c r="P42" s="132"/>
    </row>
    <row r="43" spans="2:16" x14ac:dyDescent="0.3">
      <c r="B43" s="10">
        <v>21</v>
      </c>
      <c r="C43" s="9" t="s">
        <v>13</v>
      </c>
      <c r="D43" s="125"/>
      <c r="E43" s="43"/>
      <c r="F43" s="70">
        <f>'Zukunftssicherheit WCAG 3.0'!C7</f>
        <v>0</v>
      </c>
      <c r="G43" s="106">
        <f>F43</f>
        <v>0</v>
      </c>
      <c r="I43" s="70">
        <f>'Zukunftssicherheit WCAG 3.0'!D7</f>
        <v>0</v>
      </c>
      <c r="J43" s="106">
        <f>I43</f>
        <v>0</v>
      </c>
      <c r="L43" s="40">
        <v>2.8000000000000001E-2</v>
      </c>
      <c r="N43" s="164" t="s">
        <v>567</v>
      </c>
      <c r="O43" s="106">
        <f>ABS(G43-J43)</f>
        <v>0</v>
      </c>
      <c r="P43" s="132"/>
    </row>
    <row r="44" spans="2:16" s="6" customFormat="1" x14ac:dyDescent="0.3">
      <c r="B44" s="178">
        <v>16</v>
      </c>
      <c r="C44" s="171" t="s">
        <v>11</v>
      </c>
      <c r="D44" s="124" t="s">
        <v>612</v>
      </c>
      <c r="E44" s="43"/>
      <c r="F44" s="134">
        <f>'Einfachheit der Prüfungsdurchf.'!C8</f>
        <v>0.29166666666666663</v>
      </c>
      <c r="G44" s="169">
        <f>AVERAGE(F44:F45)</f>
        <v>0.54469086021505375</v>
      </c>
      <c r="H44" s="31"/>
      <c r="I44" s="134">
        <f>'Einfachheit der Prüfungsdurchf.'!D8</f>
        <v>0.33333333333333337</v>
      </c>
      <c r="J44" s="169">
        <f>AVERAGE(I44:I45)</f>
        <v>0.59370286576168929</v>
      </c>
      <c r="K44" s="31"/>
      <c r="L44" s="165">
        <v>2.4400000000000002E-2</v>
      </c>
      <c r="N44" s="196" t="str">
        <f t="shared" si="2"/>
        <v>BITV-Audit</v>
      </c>
      <c r="O44" s="169">
        <f>ABS(G44-J44)</f>
        <v>4.901200554663554E-2</v>
      </c>
      <c r="P44" s="132"/>
    </row>
    <row r="45" spans="2:16" x14ac:dyDescent="0.3">
      <c r="B45" s="179"/>
      <c r="C45" s="172"/>
      <c r="D45" s="124" t="s">
        <v>618</v>
      </c>
      <c r="E45" s="43"/>
      <c r="F45" s="134">
        <f>'Einfachheit der Prüfungsdurchf.'!I10</f>
        <v>0.79771505376344076</v>
      </c>
      <c r="G45" s="170"/>
      <c r="I45" s="134">
        <f>'Einfachheit der Prüfungsdurchf.'!L10</f>
        <v>0.85407239819004521</v>
      </c>
      <c r="J45" s="170"/>
      <c r="L45" s="166"/>
      <c r="N45" s="196"/>
      <c r="O45" s="170"/>
      <c r="P45" s="132"/>
    </row>
    <row r="46" spans="2:16" x14ac:dyDescent="0.3">
      <c r="B46" s="178">
        <v>22</v>
      </c>
      <c r="C46" s="182" t="s">
        <v>7</v>
      </c>
      <c r="D46" s="125" t="s">
        <v>563</v>
      </c>
      <c r="E46" s="43"/>
      <c r="F46" s="70">
        <f>'Organisatorische Anfoderungen'!C10</f>
        <v>1</v>
      </c>
      <c r="G46" s="169">
        <f>AVERAGE(F46:F47)</f>
        <v>1</v>
      </c>
      <c r="H46" s="44"/>
      <c r="I46" s="70">
        <f>'Organisatorische Anfoderungen'!D10</f>
        <v>0</v>
      </c>
      <c r="J46" s="169">
        <f>AVERAGE(I46:I47)</f>
        <v>0</v>
      </c>
      <c r="K46" s="44"/>
      <c r="L46" s="167">
        <v>1.5100000000000001E-2</v>
      </c>
      <c r="N46" s="195" t="str">
        <f>IF(G46&gt;J46, "BIK BITV-Test","BITV-Audit")</f>
        <v>BIK BITV-Test</v>
      </c>
      <c r="O46" s="169">
        <f>ABS(G46-J46)</f>
        <v>1</v>
      </c>
      <c r="P46" s="132"/>
    </row>
    <row r="47" spans="2:16" s="1" customFormat="1" x14ac:dyDescent="0.3">
      <c r="B47" s="179"/>
      <c r="C47" s="182"/>
      <c r="D47" s="125" t="s">
        <v>621</v>
      </c>
      <c r="E47" s="43"/>
      <c r="F47" s="70">
        <f>'Organisatorische Anfoderungen'!H8</f>
        <v>1</v>
      </c>
      <c r="G47" s="170"/>
      <c r="H47" s="44"/>
      <c r="I47" s="70">
        <f>'Organisatorische Anfoderungen'!I8</f>
        <v>0</v>
      </c>
      <c r="J47" s="170"/>
      <c r="K47" s="44"/>
      <c r="L47" s="168"/>
      <c r="N47" s="195"/>
      <c r="O47" s="170"/>
      <c r="P47" s="132"/>
    </row>
    <row r="48" spans="2:16" x14ac:dyDescent="0.3">
      <c r="B48" s="12">
        <v>12</v>
      </c>
      <c r="C48" s="135" t="s">
        <v>596</v>
      </c>
      <c r="D48" s="124" t="s">
        <v>624</v>
      </c>
      <c r="E48" s="43"/>
      <c r="F48" s="134">
        <f>'Format des Prüfberichts'!C12</f>
        <v>0.5</v>
      </c>
      <c r="G48" s="106">
        <f>F48</f>
        <v>0.5</v>
      </c>
      <c r="I48" s="134">
        <f>'Format des Prüfberichts'!D12</f>
        <v>0.25</v>
      </c>
      <c r="J48" s="106">
        <f>I48</f>
        <v>0.25</v>
      </c>
      <c r="L48" s="136">
        <v>1.4800000000000001E-2</v>
      </c>
      <c r="N48" s="130" t="str">
        <f>IF(G48&gt;J48, "BIK BITV-Test","BITV-Audit")</f>
        <v>BIK BITV-Test</v>
      </c>
      <c r="O48" s="106">
        <f>ABS(G48-J48)</f>
        <v>0.25</v>
      </c>
      <c r="P48" s="132"/>
    </row>
    <row r="50" spans="3:15" x14ac:dyDescent="0.3">
      <c r="F50" s="7" t="s">
        <v>576</v>
      </c>
      <c r="G50" s="69">
        <f>SUMPRODUCT(G6:G48,L6:L48)</f>
        <v>0.4978889961834419</v>
      </c>
      <c r="I50" s="7" t="s">
        <v>576</v>
      </c>
      <c r="J50" s="69">
        <f>SUMPRODUCT(J6:J48,L6:L48)</f>
        <v>0.68887997040839788</v>
      </c>
      <c r="L50" s="152">
        <f>SUM(L6:L48)</f>
        <v>1.0001</v>
      </c>
      <c r="N50" s="7" t="s">
        <v>568</v>
      </c>
      <c r="O50" s="133" t="s">
        <v>570</v>
      </c>
    </row>
    <row r="51" spans="3:15" x14ac:dyDescent="0.3">
      <c r="N51" s="7">
        <f>COUNTIF(N6:N48,"BIK BITV-Test")</f>
        <v>7</v>
      </c>
      <c r="O51" s="69">
        <f>SUMIF(N6:N48,"BIK BITV-Test",L6:L48)</f>
        <v>0.24820000000000003</v>
      </c>
    </row>
    <row r="52" spans="3:15" x14ac:dyDescent="0.3">
      <c r="N52" s="7" t="s">
        <v>569</v>
      </c>
      <c r="O52" s="133" t="s">
        <v>570</v>
      </c>
    </row>
    <row r="53" spans="3:15" x14ac:dyDescent="0.3">
      <c r="C53" s="163" t="s">
        <v>677</v>
      </c>
      <c r="D53" s="3"/>
      <c r="N53" s="7">
        <f>COUNTIF(N6:N48,"BITV-Audit")</f>
        <v>12</v>
      </c>
      <c r="O53" s="69">
        <f>SUMIF(N6:N48,"BITV-Audit",L6:L48)</f>
        <v>0.61770000000000003</v>
      </c>
    </row>
    <row r="54" spans="3:15" x14ac:dyDescent="0.3">
      <c r="C54" s="5"/>
      <c r="D54" s="4"/>
      <c r="F54" s="54"/>
      <c r="G54" s="128"/>
      <c r="I54" s="54"/>
      <c r="J54" s="128"/>
      <c r="L54" s="129"/>
      <c r="N54" s="7" t="s">
        <v>571</v>
      </c>
      <c r="O54" s="133" t="s">
        <v>570</v>
      </c>
    </row>
    <row r="55" spans="3:15" x14ac:dyDescent="0.3">
      <c r="N55" s="7">
        <f>COUNTIF(N6:N48,"beide gleich")</f>
        <v>3</v>
      </c>
      <c r="O55" s="69">
        <f>SUMIF(N6:N48,"beide gleich",L6:L48)</f>
        <v>0.13420000000000001</v>
      </c>
    </row>
    <row r="56" spans="3:15" x14ac:dyDescent="0.3">
      <c r="O56" s="132"/>
    </row>
  </sheetData>
  <mergeCells count="91">
    <mergeCell ref="C4:C5"/>
    <mergeCell ref="D4:D5"/>
    <mergeCell ref="F4:G4"/>
    <mergeCell ref="I4:J4"/>
    <mergeCell ref="L4:L5"/>
    <mergeCell ref="N4:N5"/>
    <mergeCell ref="O4:O5"/>
    <mergeCell ref="N46:N47"/>
    <mergeCell ref="O7:O8"/>
    <mergeCell ref="O16:O17"/>
    <mergeCell ref="O18:O19"/>
    <mergeCell ref="O29:O31"/>
    <mergeCell ref="O25:O27"/>
    <mergeCell ref="O20:O22"/>
    <mergeCell ref="O9:O14"/>
    <mergeCell ref="O40:O41"/>
    <mergeCell ref="O36:O38"/>
    <mergeCell ref="O44:O45"/>
    <mergeCell ref="O33:O35"/>
    <mergeCell ref="O46:O47"/>
    <mergeCell ref="N40:N41"/>
    <mergeCell ref="N36:N38"/>
    <mergeCell ref="N44:N45"/>
    <mergeCell ref="N33:N35"/>
    <mergeCell ref="N7:N8"/>
    <mergeCell ref="N16:N17"/>
    <mergeCell ref="N18:N19"/>
    <mergeCell ref="N29:N31"/>
    <mergeCell ref="N25:N27"/>
    <mergeCell ref="N20:N22"/>
    <mergeCell ref="N9:N14"/>
    <mergeCell ref="G46:G47"/>
    <mergeCell ref="J46:J47"/>
    <mergeCell ref="G40:G41"/>
    <mergeCell ref="J40:J41"/>
    <mergeCell ref="G36:G38"/>
    <mergeCell ref="J36:J38"/>
    <mergeCell ref="G33:G35"/>
    <mergeCell ref="J33:J35"/>
    <mergeCell ref="G44:G45"/>
    <mergeCell ref="J44:J45"/>
    <mergeCell ref="G29:G31"/>
    <mergeCell ref="J29:J31"/>
    <mergeCell ref="L29:L31"/>
    <mergeCell ref="G9:G14"/>
    <mergeCell ref="J9:J14"/>
    <mergeCell ref="G18:G19"/>
    <mergeCell ref="J18:J19"/>
    <mergeCell ref="G25:G27"/>
    <mergeCell ref="J25:J27"/>
    <mergeCell ref="L18:L19"/>
    <mergeCell ref="G20:G22"/>
    <mergeCell ref="J20:J22"/>
    <mergeCell ref="L20:L22"/>
    <mergeCell ref="L25:L27"/>
    <mergeCell ref="L9:L14"/>
    <mergeCell ref="L36:L38"/>
    <mergeCell ref="L40:L41"/>
    <mergeCell ref="L46:L47"/>
    <mergeCell ref="L33:L35"/>
    <mergeCell ref="L44:L45"/>
    <mergeCell ref="C44:C45"/>
    <mergeCell ref="C18:C19"/>
    <mergeCell ref="C25:C27"/>
    <mergeCell ref="C33:C35"/>
    <mergeCell ref="C36:C38"/>
    <mergeCell ref="C40:C41"/>
    <mergeCell ref="C29:C31"/>
    <mergeCell ref="B16:B17"/>
    <mergeCell ref="B7:B8"/>
    <mergeCell ref="G7:G8"/>
    <mergeCell ref="J7:J8"/>
    <mergeCell ref="B46:B47"/>
    <mergeCell ref="B18:B19"/>
    <mergeCell ref="B29:B31"/>
    <mergeCell ref="B25:B27"/>
    <mergeCell ref="B9:B14"/>
    <mergeCell ref="B20:B22"/>
    <mergeCell ref="B33:B35"/>
    <mergeCell ref="B36:B38"/>
    <mergeCell ref="B40:B41"/>
    <mergeCell ref="B44:B45"/>
    <mergeCell ref="C46:C47"/>
    <mergeCell ref="C20:C22"/>
    <mergeCell ref="L7:L8"/>
    <mergeCell ref="L16:L17"/>
    <mergeCell ref="G16:G17"/>
    <mergeCell ref="J16:J17"/>
    <mergeCell ref="C7:C8"/>
    <mergeCell ref="C9:C14"/>
    <mergeCell ref="C16:C17"/>
  </mergeCells>
  <conditionalFormatting sqref="O20 O36 O32:O33 O9 O15:O16 O18 O6:O7 O23:O25 O28:O29 O42:O44 O39:O40 O48 O46">
    <cfRule type="cellIs" dxfId="202" priority="7" operator="lessThan">
      <formula>0.1</formula>
    </cfRule>
    <cfRule type="cellIs" dxfId="201" priority="11" operator="lessThan">
      <formula>1.01</formula>
    </cfRule>
  </conditionalFormatting>
  <conditionalFormatting sqref="O20 O36 O32:O33 O9 O15:O16 O18 O6:O7 O23:O25 O28:O29 O42:O44 O39:O40 O48 O46">
    <cfRule type="cellIs" dxfId="200" priority="10" operator="lessThan">
      <formula>1</formula>
    </cfRule>
  </conditionalFormatting>
  <conditionalFormatting sqref="O6:O48">
    <cfRule type="cellIs" dxfId="199" priority="8" operator="lessThan">
      <formula>0.5</formula>
    </cfRule>
  </conditionalFormatting>
  <conditionalFormatting sqref="G20 G36 G32:G33 G9 G15:G16 G18 G6:G7 G23:G25 G28:G29 G42:G44 G39:G40 G48 G46">
    <cfRule type="cellIs" dxfId="198" priority="4" operator="lessThan">
      <formula>0.25</formula>
    </cfRule>
    <cfRule type="cellIs" dxfId="197" priority="6" operator="lessThan">
      <formula>1.01</formula>
    </cfRule>
  </conditionalFormatting>
  <conditionalFormatting sqref="G6:G48">
    <cfRule type="cellIs" dxfId="196" priority="5" operator="lessThan">
      <formula>0.75</formula>
    </cfRule>
  </conditionalFormatting>
  <conditionalFormatting sqref="J20 J36 J32:J33 J9 J15:J16 J18 J6:J7 J23:J25 J28:J29 J42:J44 J39:J40 J48 J46">
    <cfRule type="cellIs" dxfId="195" priority="1" operator="lessThan">
      <formula>0.25</formula>
    </cfRule>
    <cfRule type="cellIs" dxfId="194" priority="3" operator="lessThan">
      <formula>1.01</formula>
    </cfRule>
  </conditionalFormatting>
  <conditionalFormatting sqref="J6:J48">
    <cfRule type="cellIs" dxfId="193" priority="2" operator="lessThan">
      <formula>0.75</formula>
    </cfRule>
  </conditionalFormatting>
  <pageMargins left="0.7" right="0.7" top="0.78740157499999996" bottom="0.78740157499999996" header="0.3" footer="0.3"/>
  <pageSetup paperSize="9" scale="5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38.88671875" style="6" customWidth="1"/>
    <col min="3" max="4" width="14.77734375" style="6" bestFit="1" customWidth="1"/>
    <col min="5" max="16384" width="11.5546875" style="6"/>
  </cols>
  <sheetData>
    <row r="3" spans="1:9" ht="21" x14ac:dyDescent="0.4">
      <c r="B3" s="13" t="s">
        <v>137</v>
      </c>
    </row>
    <row r="4" spans="1:9" ht="38.4" customHeight="1" x14ac:dyDescent="0.3">
      <c r="B4" s="213" t="s">
        <v>585</v>
      </c>
      <c r="C4" s="213"/>
      <c r="D4" s="213"/>
    </row>
    <row r="6" spans="1:9" x14ac:dyDescent="0.3">
      <c r="B6" s="21" t="s">
        <v>15</v>
      </c>
      <c r="C6" s="17" t="s">
        <v>225</v>
      </c>
      <c r="D6" s="17" t="s">
        <v>226</v>
      </c>
    </row>
    <row r="7" spans="1:9" x14ac:dyDescent="0.3">
      <c r="B7" s="18" t="s">
        <v>655</v>
      </c>
      <c r="C7" s="18">
        <v>0</v>
      </c>
      <c r="D7" s="18">
        <v>1</v>
      </c>
    </row>
    <row r="8" spans="1:9" x14ac:dyDescent="0.3">
      <c r="B8" s="18" t="s">
        <v>654</v>
      </c>
      <c r="C8" s="18">
        <v>0</v>
      </c>
      <c r="D8" s="18">
        <v>1</v>
      </c>
      <c r="E8" s="29"/>
      <c r="F8" s="29"/>
      <c r="G8" s="29"/>
      <c r="H8" s="29"/>
      <c r="I8" s="29"/>
    </row>
    <row r="9" spans="1:9" x14ac:dyDescent="0.3">
      <c r="B9" s="18" t="s">
        <v>138</v>
      </c>
      <c r="C9" s="18">
        <v>0</v>
      </c>
      <c r="D9" s="18">
        <v>1</v>
      </c>
    </row>
    <row r="10" spans="1:9" ht="15" thickBot="1" x14ac:dyDescent="0.35">
      <c r="B10" s="19" t="s">
        <v>139</v>
      </c>
      <c r="C10" s="19">
        <v>0</v>
      </c>
      <c r="D10" s="19">
        <v>1</v>
      </c>
    </row>
    <row r="11" spans="1:9" ht="15" thickTop="1" x14ac:dyDescent="0.3">
      <c r="B11" s="20" t="s">
        <v>547</v>
      </c>
      <c r="C11" s="20">
        <f>SUM(C7:C10)</f>
        <v>0</v>
      </c>
      <c r="D11" s="20">
        <f>SUM(D7:D10)</f>
        <v>4</v>
      </c>
    </row>
    <row r="12" spans="1:9" x14ac:dyDescent="0.3">
      <c r="B12" s="20" t="s">
        <v>575</v>
      </c>
      <c r="C12" s="18">
        <f>AVERAGE(C7:C10)</f>
        <v>0</v>
      </c>
      <c r="D12" s="55">
        <f>AVERAGE(D7:D10)</f>
        <v>1</v>
      </c>
    </row>
    <row r="13" spans="1:9" x14ac:dyDescent="0.3">
      <c r="A13" s="29"/>
      <c r="B13" s="31"/>
      <c r="C13" s="31"/>
      <c r="D13" s="31"/>
      <c r="E13" s="29"/>
      <c r="F13" s="29"/>
      <c r="G13" s="29"/>
    </row>
  </sheetData>
  <mergeCells count="1">
    <mergeCell ref="B4:D4"/>
  </mergeCells>
  <conditionalFormatting sqref="C7:D13">
    <cfRule type="cellIs" dxfId="87" priority="3" operator="equal">
      <formula>"0 oder 1"</formula>
    </cfRule>
  </conditionalFormatting>
  <conditionalFormatting sqref="C7:D9">
    <cfRule type="cellIs" dxfId="86" priority="2" operator="equal">
      <formula>"0 oder 0,5 oder 1"</formula>
    </cfRule>
  </conditionalFormatting>
  <conditionalFormatting sqref="B12">
    <cfRule type="cellIs" dxfId="85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81"/>
  <sheetViews>
    <sheetView zoomScale="40" zoomScaleNormal="4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46.109375" style="6" customWidth="1"/>
    <col min="3" max="3" width="15.21875" style="6" customWidth="1"/>
    <col min="4" max="5" width="11.5546875" style="6"/>
    <col min="6" max="6" width="36" style="6" customWidth="1"/>
    <col min="7" max="11" width="11.5546875" style="6"/>
    <col min="12" max="12" width="12.44140625" style="6" customWidth="1"/>
    <col min="13" max="14" width="12" style="6" customWidth="1"/>
    <col min="15" max="16384" width="11.5546875" style="6"/>
  </cols>
  <sheetData>
    <row r="3" spans="1:20" ht="21" x14ac:dyDescent="0.4">
      <c r="B3" s="13" t="s">
        <v>0</v>
      </c>
    </row>
    <row r="4" spans="1:20" ht="18" x14ac:dyDescent="0.35">
      <c r="B4" s="27" t="s">
        <v>562</v>
      </c>
      <c r="C4" s="27"/>
      <c r="D4" s="15"/>
      <c r="F4" s="27" t="s">
        <v>586</v>
      </c>
      <c r="G4" s="27"/>
      <c r="H4" s="113"/>
      <c r="I4" s="15"/>
      <c r="J4" s="15"/>
      <c r="L4" s="27" t="s">
        <v>544</v>
      </c>
      <c r="M4" s="27"/>
      <c r="N4" s="113"/>
      <c r="O4" s="15"/>
      <c r="P4" s="15"/>
    </row>
    <row r="5" spans="1:20" x14ac:dyDescent="0.3">
      <c r="S5" s="31"/>
      <c r="T5" s="31"/>
    </row>
    <row r="6" spans="1:20" x14ac:dyDescent="0.3">
      <c r="B6" s="21"/>
      <c r="C6" s="21" t="s">
        <v>225</v>
      </c>
      <c r="D6" s="21" t="s">
        <v>226</v>
      </c>
      <c r="F6" s="204" t="s">
        <v>657</v>
      </c>
      <c r="G6" s="206" t="s">
        <v>225</v>
      </c>
      <c r="H6" s="208"/>
      <c r="I6" s="223" t="s">
        <v>226</v>
      </c>
      <c r="J6" s="223"/>
      <c r="L6" s="204" t="s">
        <v>557</v>
      </c>
      <c r="M6" s="206" t="s">
        <v>225</v>
      </c>
      <c r="N6" s="208"/>
      <c r="O6" s="206" t="s">
        <v>226</v>
      </c>
      <c r="P6" s="208"/>
      <c r="S6" s="31"/>
      <c r="T6" s="31"/>
    </row>
    <row r="7" spans="1:20" ht="28.8" x14ac:dyDescent="0.3">
      <c r="B7" s="57" t="s">
        <v>603</v>
      </c>
      <c r="C7" s="18">
        <v>39.5</v>
      </c>
      <c r="D7" s="18">
        <v>30</v>
      </c>
      <c r="F7" s="205"/>
      <c r="G7" s="116" t="s">
        <v>558</v>
      </c>
      <c r="H7" s="115" t="s">
        <v>230</v>
      </c>
      <c r="I7" s="116" t="s">
        <v>558</v>
      </c>
      <c r="J7" s="115" t="s">
        <v>230</v>
      </c>
      <c r="L7" s="205"/>
      <c r="M7" s="118" t="s">
        <v>559</v>
      </c>
      <c r="N7" s="118" t="s">
        <v>230</v>
      </c>
      <c r="O7" s="118" t="s">
        <v>559</v>
      </c>
      <c r="P7" s="118" t="s">
        <v>230</v>
      </c>
      <c r="S7" s="31"/>
      <c r="T7" s="31"/>
    </row>
    <row r="8" spans="1:20" ht="28.8" x14ac:dyDescent="0.3">
      <c r="B8" s="103" t="s">
        <v>604</v>
      </c>
      <c r="C8" s="47">
        <v>20.5</v>
      </c>
      <c r="D8" s="47">
        <v>20</v>
      </c>
      <c r="F8" s="28" t="s">
        <v>658</v>
      </c>
      <c r="G8" s="28">
        <v>2</v>
      </c>
      <c r="H8" s="28">
        <f>1-((G8-1)/(MAX(G8,I8)-1))</f>
        <v>0</v>
      </c>
      <c r="I8" s="28">
        <v>1</v>
      </c>
      <c r="J8" s="28">
        <f>1-((I8-1)/(MAX(G8,I8)-1))</f>
        <v>1</v>
      </c>
      <c r="L8" s="18" t="s">
        <v>553</v>
      </c>
      <c r="M8" s="18">
        <v>835</v>
      </c>
      <c r="N8" s="55">
        <f>1-(M8-0)/(MAX(M8,O8))</f>
        <v>0</v>
      </c>
      <c r="O8" s="18">
        <v>688</v>
      </c>
      <c r="P8" s="55">
        <f>1-(O8-0)/(MAX(M8,O8))</f>
        <v>0.17604790419161676</v>
      </c>
      <c r="S8" s="31"/>
      <c r="T8" s="31"/>
    </row>
    <row r="9" spans="1:20" ht="29.4" thickBot="1" x14ac:dyDescent="0.35">
      <c r="B9" s="57" t="s">
        <v>605</v>
      </c>
      <c r="C9" s="53">
        <v>0</v>
      </c>
      <c r="D9" s="53">
        <v>28</v>
      </c>
      <c r="F9" s="37" t="s">
        <v>659</v>
      </c>
      <c r="G9" s="37">
        <v>1</v>
      </c>
      <c r="H9" s="37">
        <f>1-((G9-1)/(MAX(G9,I9)-1))</f>
        <v>1</v>
      </c>
      <c r="I9" s="37">
        <v>2</v>
      </c>
      <c r="J9" s="37">
        <f>1-((I9-1)/(MAX(G9,I9)-1))</f>
        <v>0</v>
      </c>
      <c r="L9" s="19" t="s">
        <v>223</v>
      </c>
      <c r="M9" s="19">
        <v>564</v>
      </c>
      <c r="N9" s="72">
        <f>1-(M9-0)/(MAX(M9,O9))</f>
        <v>0</v>
      </c>
      <c r="O9" s="19">
        <v>444</v>
      </c>
      <c r="P9" s="72">
        <f>1-(O9-0)/(MAX(M9,O9))</f>
        <v>0.21276595744680848</v>
      </c>
      <c r="S9" s="31"/>
      <c r="T9" s="31"/>
    </row>
    <row r="10" spans="1:20" ht="28.8" customHeight="1" thickTop="1" x14ac:dyDescent="0.3">
      <c r="B10" s="68" t="s">
        <v>231</v>
      </c>
      <c r="C10" s="53">
        <v>0</v>
      </c>
      <c r="D10" s="53">
        <v>7</v>
      </c>
      <c r="F10" s="20" t="s">
        <v>575</v>
      </c>
      <c r="G10" s="20"/>
      <c r="H10" s="20">
        <f>AVERAGE(H8:H9)</f>
        <v>0.5</v>
      </c>
      <c r="I10" s="20"/>
      <c r="J10" s="20">
        <f>AVERAGE(J8:J9)</f>
        <v>0.5</v>
      </c>
      <c r="L10" s="20" t="s">
        <v>575</v>
      </c>
      <c r="M10" s="51"/>
      <c r="N10" s="51">
        <f>AVERAGE(N8:N9)</f>
        <v>0</v>
      </c>
      <c r="O10" s="51"/>
      <c r="P10" s="51">
        <f>AVERAGE(P8:P9)</f>
        <v>0.19440693081921262</v>
      </c>
      <c r="S10" s="31"/>
      <c r="T10" s="31"/>
    </row>
    <row r="11" spans="1:20" ht="15" thickBot="1" x14ac:dyDescent="0.35">
      <c r="B11" s="57" t="s">
        <v>221</v>
      </c>
      <c r="C11" s="18">
        <v>60</v>
      </c>
      <c r="D11" s="18">
        <v>85</v>
      </c>
      <c r="S11" s="31"/>
      <c r="T11" s="31"/>
    </row>
    <row r="12" spans="1:20" ht="15" thickTop="1" x14ac:dyDescent="0.3">
      <c r="A12" s="6" t="s">
        <v>312</v>
      </c>
      <c r="B12" s="59" t="s">
        <v>656</v>
      </c>
      <c r="C12" s="59">
        <f>SUM(C7:C8)</f>
        <v>60</v>
      </c>
      <c r="D12" s="59">
        <f>SUM(D7:D8)</f>
        <v>50</v>
      </c>
      <c r="S12" s="31"/>
      <c r="T12" s="31"/>
    </row>
    <row r="13" spans="1:20" x14ac:dyDescent="0.3">
      <c r="B13" s="20" t="s">
        <v>575</v>
      </c>
      <c r="C13" s="51">
        <f>1-((C12-1)/(MAX(C12,D12)-1))</f>
        <v>0</v>
      </c>
      <c r="D13" s="51">
        <f>1-((D12-1)/(MAX(C12,D12)-1))</f>
        <v>0.16949152542372881</v>
      </c>
    </row>
    <row r="14" spans="1:20" x14ac:dyDescent="0.3">
      <c r="F14" s="16"/>
      <c r="G14" s="16"/>
      <c r="H14" s="16"/>
      <c r="L14" s="16"/>
      <c r="M14" s="16"/>
      <c r="N14" s="16"/>
    </row>
    <row r="15" spans="1:20" x14ac:dyDescent="0.3">
      <c r="F15" s="16"/>
      <c r="G15" s="16"/>
      <c r="H15" s="16"/>
      <c r="L15" s="16"/>
      <c r="M15" s="16"/>
      <c r="N15" s="16"/>
    </row>
    <row r="16" spans="1:20" x14ac:dyDescent="0.3">
      <c r="B16" s="29"/>
      <c r="C16" s="29"/>
      <c r="D16" s="29"/>
    </row>
    <row r="17" spans="2:12" ht="21" x14ac:dyDescent="0.4">
      <c r="B17" s="13" t="s">
        <v>300</v>
      </c>
      <c r="L17" s="13"/>
    </row>
    <row r="19" spans="2:12" x14ac:dyDescent="0.3">
      <c r="B19" s="21" t="s">
        <v>232</v>
      </c>
      <c r="C19" s="219" t="s">
        <v>233</v>
      </c>
      <c r="D19" s="228"/>
      <c r="E19" s="21" t="s">
        <v>313</v>
      </c>
    </row>
    <row r="20" spans="2:12" x14ac:dyDescent="0.3">
      <c r="B20" s="53" t="s">
        <v>235</v>
      </c>
      <c r="C20" s="53" t="s">
        <v>140</v>
      </c>
      <c r="D20" s="53"/>
      <c r="E20" s="53" t="s">
        <v>234</v>
      </c>
    </row>
    <row r="21" spans="2:12" x14ac:dyDescent="0.3">
      <c r="B21" s="53" t="s">
        <v>236</v>
      </c>
      <c r="C21" s="53" t="s">
        <v>140</v>
      </c>
      <c r="D21" s="53"/>
      <c r="E21" s="53" t="s">
        <v>234</v>
      </c>
    </row>
    <row r="22" spans="2:12" x14ac:dyDescent="0.3">
      <c r="B22" s="53" t="s">
        <v>237</v>
      </c>
      <c r="C22" s="53" t="s">
        <v>140</v>
      </c>
      <c r="D22" s="53"/>
      <c r="E22" s="53" t="s">
        <v>234</v>
      </c>
    </row>
    <row r="23" spans="2:12" x14ac:dyDescent="0.3">
      <c r="B23" s="53" t="s">
        <v>238</v>
      </c>
      <c r="C23" s="53" t="s">
        <v>140</v>
      </c>
      <c r="D23" s="53"/>
      <c r="E23" s="53" t="s">
        <v>234</v>
      </c>
    </row>
    <row r="24" spans="2:12" x14ac:dyDescent="0.3">
      <c r="B24" s="53" t="s">
        <v>239</v>
      </c>
      <c r="C24" s="53" t="s">
        <v>141</v>
      </c>
      <c r="D24" s="53"/>
      <c r="E24" s="53" t="s">
        <v>234</v>
      </c>
    </row>
    <row r="25" spans="2:12" x14ac:dyDescent="0.3">
      <c r="B25" s="53" t="s">
        <v>240</v>
      </c>
      <c r="C25" s="53" t="s">
        <v>143</v>
      </c>
      <c r="D25" s="53"/>
      <c r="E25" s="53" t="s">
        <v>234</v>
      </c>
    </row>
    <row r="26" spans="2:12" x14ac:dyDescent="0.3">
      <c r="B26" s="53" t="s">
        <v>241</v>
      </c>
      <c r="C26" s="53" t="s">
        <v>242</v>
      </c>
      <c r="D26" s="53"/>
      <c r="E26" s="53" t="s">
        <v>234</v>
      </c>
    </row>
    <row r="27" spans="2:12" x14ac:dyDescent="0.3">
      <c r="B27" s="53" t="s">
        <v>243</v>
      </c>
      <c r="C27" s="53" t="s">
        <v>144</v>
      </c>
      <c r="D27" s="53"/>
      <c r="E27" s="53" t="s">
        <v>244</v>
      </c>
    </row>
    <row r="28" spans="2:12" x14ac:dyDescent="0.3">
      <c r="B28" s="53" t="s">
        <v>245</v>
      </c>
      <c r="C28" s="53" t="s">
        <v>145</v>
      </c>
      <c r="D28" s="53"/>
      <c r="E28" s="53" t="s">
        <v>244</v>
      </c>
    </row>
    <row r="29" spans="2:12" x14ac:dyDescent="0.3">
      <c r="B29" s="53" t="s">
        <v>246</v>
      </c>
      <c r="C29" s="53" t="s">
        <v>146</v>
      </c>
      <c r="D29" s="53"/>
      <c r="E29" s="53" t="s">
        <v>234</v>
      </c>
    </row>
    <row r="30" spans="2:12" x14ac:dyDescent="0.3">
      <c r="B30" s="53" t="s">
        <v>247</v>
      </c>
      <c r="C30" s="53" t="s">
        <v>146</v>
      </c>
      <c r="D30" s="53"/>
      <c r="E30" s="53" t="s">
        <v>234</v>
      </c>
    </row>
    <row r="31" spans="2:12" x14ac:dyDescent="0.3">
      <c r="B31" s="53" t="s">
        <v>248</v>
      </c>
      <c r="C31" s="53" t="s">
        <v>146</v>
      </c>
      <c r="D31" s="53"/>
      <c r="E31" s="53" t="s">
        <v>234</v>
      </c>
    </row>
    <row r="32" spans="2:12" x14ac:dyDescent="0.3">
      <c r="B32" s="53" t="s">
        <v>249</v>
      </c>
      <c r="C32" s="53" t="s">
        <v>146</v>
      </c>
      <c r="D32" s="53"/>
      <c r="E32" s="53" t="s">
        <v>234</v>
      </c>
    </row>
    <row r="33" spans="2:5" x14ac:dyDescent="0.3">
      <c r="B33" s="53" t="s">
        <v>250</v>
      </c>
      <c r="C33" s="53" t="s">
        <v>146</v>
      </c>
      <c r="D33" s="53"/>
      <c r="E33" s="53" t="s">
        <v>234</v>
      </c>
    </row>
    <row r="34" spans="2:5" x14ac:dyDescent="0.3">
      <c r="B34" s="53" t="s">
        <v>251</v>
      </c>
      <c r="C34" s="53" t="s">
        <v>146</v>
      </c>
      <c r="D34" s="53"/>
      <c r="E34" s="53" t="s">
        <v>234</v>
      </c>
    </row>
    <row r="35" spans="2:5" x14ac:dyDescent="0.3">
      <c r="B35" s="53" t="s">
        <v>252</v>
      </c>
      <c r="C35" s="53" t="s">
        <v>146</v>
      </c>
      <c r="D35" s="53"/>
      <c r="E35" s="53" t="s">
        <v>234</v>
      </c>
    </row>
    <row r="36" spans="2:5" ht="14.4" customHeight="1" x14ac:dyDescent="0.3">
      <c r="B36" s="53" t="s">
        <v>253</v>
      </c>
      <c r="C36" s="53" t="s">
        <v>146</v>
      </c>
      <c r="D36" s="53"/>
      <c r="E36" s="53" t="s">
        <v>234</v>
      </c>
    </row>
    <row r="37" spans="2:5" x14ac:dyDescent="0.3">
      <c r="B37" s="53" t="s">
        <v>254</v>
      </c>
      <c r="C37" s="53" t="s">
        <v>147</v>
      </c>
      <c r="D37" s="53"/>
      <c r="E37" s="53" t="s">
        <v>234</v>
      </c>
    </row>
    <row r="38" spans="2:5" x14ac:dyDescent="0.3">
      <c r="B38" s="53" t="s">
        <v>255</v>
      </c>
      <c r="C38" s="53" t="s">
        <v>148</v>
      </c>
      <c r="D38" s="53"/>
      <c r="E38" s="53" t="s">
        <v>234</v>
      </c>
    </row>
    <row r="39" spans="2:5" x14ac:dyDescent="0.3">
      <c r="B39" s="53" t="s">
        <v>256</v>
      </c>
      <c r="C39" s="221" t="s">
        <v>39</v>
      </c>
      <c r="D39" s="225"/>
      <c r="E39" s="53" t="s">
        <v>244</v>
      </c>
    </row>
    <row r="40" spans="2:5" x14ac:dyDescent="0.3">
      <c r="B40" s="53" t="s">
        <v>257</v>
      </c>
      <c r="C40" s="53" t="s">
        <v>40</v>
      </c>
      <c r="D40" s="53"/>
      <c r="E40" s="53" t="s">
        <v>244</v>
      </c>
    </row>
    <row r="41" spans="2:5" ht="28.8" customHeight="1" x14ac:dyDescent="0.3">
      <c r="B41" s="53" t="s">
        <v>258</v>
      </c>
      <c r="C41" s="226" t="s">
        <v>259</v>
      </c>
      <c r="D41" s="227"/>
      <c r="E41" s="68" t="s">
        <v>260</v>
      </c>
    </row>
    <row r="42" spans="2:5" x14ac:dyDescent="0.3">
      <c r="B42" s="53" t="s">
        <v>261</v>
      </c>
      <c r="C42" s="53" t="s">
        <v>150</v>
      </c>
      <c r="D42" s="53"/>
      <c r="E42" s="53" t="s">
        <v>234</v>
      </c>
    </row>
    <row r="43" spans="2:5" x14ac:dyDescent="0.3">
      <c r="B43" s="53" t="s">
        <v>262</v>
      </c>
      <c r="C43" s="53" t="s">
        <v>151</v>
      </c>
      <c r="D43" s="53"/>
      <c r="E43" s="53" t="s">
        <v>244</v>
      </c>
    </row>
    <row r="44" spans="2:5" x14ac:dyDescent="0.3">
      <c r="B44" s="53" t="s">
        <v>263</v>
      </c>
      <c r="C44" s="221" t="s">
        <v>152</v>
      </c>
      <c r="D44" s="225"/>
      <c r="E44" s="53" t="s">
        <v>244</v>
      </c>
    </row>
    <row r="45" spans="2:5" x14ac:dyDescent="0.3">
      <c r="B45" s="53" t="s">
        <v>264</v>
      </c>
      <c r="C45" s="53" t="s">
        <v>265</v>
      </c>
      <c r="D45" s="53"/>
      <c r="E45" s="53" t="s">
        <v>244</v>
      </c>
    </row>
    <row r="46" spans="2:5" x14ac:dyDescent="0.3">
      <c r="B46" s="53" t="s">
        <v>266</v>
      </c>
      <c r="C46" s="221" t="s">
        <v>46</v>
      </c>
      <c r="D46" s="225"/>
      <c r="E46" s="53" t="s">
        <v>244</v>
      </c>
    </row>
    <row r="47" spans="2:5" x14ac:dyDescent="0.3">
      <c r="B47" s="53" t="s">
        <v>267</v>
      </c>
      <c r="C47" s="53" t="s">
        <v>268</v>
      </c>
      <c r="D47" s="53"/>
      <c r="E47" s="53" t="s">
        <v>244</v>
      </c>
    </row>
    <row r="48" spans="2:5" x14ac:dyDescent="0.3">
      <c r="B48" s="53" t="s">
        <v>269</v>
      </c>
      <c r="C48" s="53" t="s">
        <v>48</v>
      </c>
      <c r="D48" s="53"/>
      <c r="E48" s="53" t="s">
        <v>244</v>
      </c>
    </row>
    <row r="49" spans="2:5" x14ac:dyDescent="0.3">
      <c r="B49" s="53" t="s">
        <v>270</v>
      </c>
      <c r="C49" s="53" t="s">
        <v>49</v>
      </c>
      <c r="D49" s="53"/>
      <c r="E49" s="53" t="s">
        <v>244</v>
      </c>
    </row>
    <row r="50" spans="2:5" x14ac:dyDescent="0.3">
      <c r="B50" s="53" t="s">
        <v>271</v>
      </c>
      <c r="C50" s="221" t="s">
        <v>154</v>
      </c>
      <c r="D50" s="225"/>
      <c r="E50" s="53" t="s">
        <v>234</v>
      </c>
    </row>
    <row r="51" spans="2:5" x14ac:dyDescent="0.3">
      <c r="B51" s="53" t="s">
        <v>272</v>
      </c>
      <c r="C51" s="53" t="s">
        <v>155</v>
      </c>
      <c r="D51" s="53"/>
      <c r="E51" s="53" t="s">
        <v>234</v>
      </c>
    </row>
    <row r="52" spans="2:5" x14ac:dyDescent="0.3">
      <c r="B52" s="53" t="s">
        <v>273</v>
      </c>
      <c r="C52" s="53" t="s">
        <v>52</v>
      </c>
      <c r="D52" s="53"/>
      <c r="E52" s="53" t="s">
        <v>234</v>
      </c>
    </row>
    <row r="53" spans="2:5" x14ac:dyDescent="0.3">
      <c r="B53" s="53" t="s">
        <v>274</v>
      </c>
      <c r="C53" s="53" t="s">
        <v>156</v>
      </c>
      <c r="D53" s="53"/>
      <c r="E53" s="53" t="s">
        <v>234</v>
      </c>
    </row>
    <row r="54" spans="2:5" x14ac:dyDescent="0.3">
      <c r="B54" s="53" t="s">
        <v>275</v>
      </c>
      <c r="C54" s="53" t="s">
        <v>157</v>
      </c>
      <c r="D54" s="53"/>
      <c r="E54" s="53" t="s">
        <v>234</v>
      </c>
    </row>
    <row r="55" spans="2:5" x14ac:dyDescent="0.3">
      <c r="B55" s="53" t="s">
        <v>276</v>
      </c>
      <c r="C55" s="53" t="s">
        <v>158</v>
      </c>
      <c r="D55" s="53"/>
      <c r="E55" s="53" t="s">
        <v>234</v>
      </c>
    </row>
    <row r="56" spans="2:5" x14ac:dyDescent="0.3">
      <c r="B56" s="53" t="s">
        <v>277</v>
      </c>
      <c r="C56" s="53" t="s">
        <v>159</v>
      </c>
      <c r="D56" s="53"/>
      <c r="E56" s="53" t="s">
        <v>234</v>
      </c>
    </row>
    <row r="57" spans="2:5" x14ac:dyDescent="0.3">
      <c r="B57" s="53" t="s">
        <v>278</v>
      </c>
      <c r="C57" s="53" t="s">
        <v>279</v>
      </c>
      <c r="D57" s="53"/>
      <c r="E57" s="53" t="s">
        <v>234</v>
      </c>
    </row>
    <row r="58" spans="2:5" x14ac:dyDescent="0.3">
      <c r="B58" s="53" t="s">
        <v>280</v>
      </c>
      <c r="C58" s="53" t="s">
        <v>161</v>
      </c>
      <c r="D58" s="53"/>
      <c r="E58" s="53" t="s">
        <v>234</v>
      </c>
    </row>
    <row r="59" spans="2:5" x14ac:dyDescent="0.3">
      <c r="B59" s="53" t="s">
        <v>281</v>
      </c>
      <c r="C59" s="53" t="s">
        <v>162</v>
      </c>
      <c r="D59" s="53"/>
      <c r="E59" s="53" t="s">
        <v>234</v>
      </c>
    </row>
    <row r="60" spans="2:5" x14ac:dyDescent="0.3">
      <c r="B60" s="53" t="s">
        <v>282</v>
      </c>
      <c r="C60" s="53" t="s">
        <v>283</v>
      </c>
      <c r="D60" s="53"/>
      <c r="E60" s="53" t="s">
        <v>244</v>
      </c>
    </row>
    <row r="61" spans="2:5" x14ac:dyDescent="0.3">
      <c r="B61" s="53" t="s">
        <v>284</v>
      </c>
      <c r="C61" s="53" t="s">
        <v>164</v>
      </c>
      <c r="D61" s="53"/>
      <c r="E61" s="53" t="s">
        <v>244</v>
      </c>
    </row>
    <row r="62" spans="2:5" ht="28.8" customHeight="1" x14ac:dyDescent="0.3">
      <c r="B62" s="53" t="s">
        <v>285</v>
      </c>
      <c r="C62" s="226" t="s">
        <v>286</v>
      </c>
      <c r="D62" s="227"/>
      <c r="E62" s="68" t="s">
        <v>287</v>
      </c>
    </row>
    <row r="63" spans="2:5" x14ac:dyDescent="0.3">
      <c r="B63" s="53" t="s">
        <v>288</v>
      </c>
      <c r="C63" s="53" t="s">
        <v>63</v>
      </c>
      <c r="D63" s="53"/>
      <c r="E63" s="53" t="s">
        <v>234</v>
      </c>
    </row>
    <row r="64" spans="2:5" x14ac:dyDescent="0.3">
      <c r="B64" s="53" t="s">
        <v>289</v>
      </c>
      <c r="C64" s="53" t="s">
        <v>64</v>
      </c>
      <c r="D64" s="53"/>
      <c r="E64" s="53" t="s">
        <v>234</v>
      </c>
    </row>
    <row r="65" spans="2:5" x14ac:dyDescent="0.3">
      <c r="B65" s="53" t="s">
        <v>290</v>
      </c>
      <c r="C65" s="53" t="s">
        <v>291</v>
      </c>
      <c r="D65" s="53"/>
      <c r="E65" s="53" t="s">
        <v>234</v>
      </c>
    </row>
    <row r="66" spans="2:5" x14ac:dyDescent="0.3">
      <c r="B66" s="53" t="s">
        <v>292</v>
      </c>
      <c r="C66" s="53" t="s">
        <v>66</v>
      </c>
      <c r="D66" s="53"/>
      <c r="E66" s="53" t="s">
        <v>234</v>
      </c>
    </row>
    <row r="67" spans="2:5" x14ac:dyDescent="0.3">
      <c r="B67" s="53" t="s">
        <v>293</v>
      </c>
      <c r="C67" s="53" t="s">
        <v>166</v>
      </c>
      <c r="D67" s="53"/>
      <c r="E67" s="53" t="s">
        <v>234</v>
      </c>
    </row>
    <row r="68" spans="2:5" x14ac:dyDescent="0.3">
      <c r="B68" s="53" t="s">
        <v>294</v>
      </c>
      <c r="C68" s="53" t="s">
        <v>167</v>
      </c>
      <c r="D68" s="53"/>
      <c r="E68" s="53" t="s">
        <v>244</v>
      </c>
    </row>
    <row r="69" spans="2:5" x14ac:dyDescent="0.3">
      <c r="B69" s="53" t="s">
        <v>295</v>
      </c>
      <c r="C69" s="221" t="s">
        <v>168</v>
      </c>
      <c r="D69" s="225"/>
      <c r="E69" s="53" t="s">
        <v>234</v>
      </c>
    </row>
    <row r="70" spans="2:5" x14ac:dyDescent="0.3">
      <c r="B70" s="53" t="s">
        <v>296</v>
      </c>
      <c r="C70" s="221" t="s">
        <v>169</v>
      </c>
      <c r="D70" s="225"/>
      <c r="E70" s="53" t="s">
        <v>234</v>
      </c>
    </row>
    <row r="71" spans="2:5" x14ac:dyDescent="0.3">
      <c r="B71" s="53" t="s">
        <v>297</v>
      </c>
      <c r="C71" s="53" t="s">
        <v>170</v>
      </c>
      <c r="D71" s="53"/>
      <c r="E71" s="53" t="s">
        <v>244</v>
      </c>
    </row>
    <row r="72" spans="2:5" x14ac:dyDescent="0.3">
      <c r="B72" s="53" t="s">
        <v>298</v>
      </c>
      <c r="C72" s="53" t="s">
        <v>171</v>
      </c>
      <c r="D72" s="53"/>
      <c r="E72" s="53" t="s">
        <v>244</v>
      </c>
    </row>
    <row r="73" spans="2:5" x14ac:dyDescent="0.3">
      <c r="B73" s="53" t="s">
        <v>299</v>
      </c>
      <c r="C73" s="53" t="s">
        <v>172</v>
      </c>
      <c r="D73" s="53"/>
      <c r="E73" s="53" t="s">
        <v>234</v>
      </c>
    </row>
    <row r="74" spans="2:5" x14ac:dyDescent="0.3">
      <c r="B74" s="53" t="s">
        <v>301</v>
      </c>
      <c r="C74" s="53" t="s">
        <v>173</v>
      </c>
      <c r="D74" s="53"/>
      <c r="E74" s="53" t="s">
        <v>234</v>
      </c>
    </row>
    <row r="75" spans="2:5" x14ac:dyDescent="0.3">
      <c r="B75" s="53" t="s">
        <v>302</v>
      </c>
      <c r="C75" s="53" t="s">
        <v>174</v>
      </c>
      <c r="D75" s="53"/>
      <c r="E75" s="53" t="s">
        <v>244</v>
      </c>
    </row>
    <row r="76" spans="2:5" x14ac:dyDescent="0.3">
      <c r="B76" s="53" t="s">
        <v>303</v>
      </c>
      <c r="C76" s="53" t="s">
        <v>304</v>
      </c>
      <c r="D76" s="53"/>
      <c r="E76" s="53" t="s">
        <v>244</v>
      </c>
    </row>
    <row r="77" spans="2:5" x14ac:dyDescent="0.3">
      <c r="B77" s="53" t="s">
        <v>305</v>
      </c>
      <c r="C77" s="221" t="s">
        <v>176</v>
      </c>
      <c r="D77" s="225"/>
      <c r="E77" s="53" t="s">
        <v>234</v>
      </c>
    </row>
    <row r="78" spans="2:5" x14ac:dyDescent="0.3">
      <c r="B78" s="53" t="s">
        <v>306</v>
      </c>
      <c r="C78" s="53" t="s">
        <v>177</v>
      </c>
      <c r="D78" s="53"/>
      <c r="E78" s="53" t="s">
        <v>234</v>
      </c>
    </row>
    <row r="79" spans="2:5" x14ac:dyDescent="0.3">
      <c r="B79" s="18" t="s">
        <v>307</v>
      </c>
      <c r="C79" s="18" t="s">
        <v>308</v>
      </c>
      <c r="D79" s="18"/>
      <c r="E79" s="18" t="s">
        <v>244</v>
      </c>
    </row>
    <row r="81" spans="2:5" x14ac:dyDescent="0.3">
      <c r="C81" s="224" t="s">
        <v>309</v>
      </c>
      <c r="D81" s="224"/>
      <c r="E81" s="61">
        <f>COUNTIF(E20:E79,"A")+0.5</f>
        <v>39.5</v>
      </c>
    </row>
    <row r="82" spans="2:5" x14ac:dyDescent="0.3">
      <c r="C82" s="224" t="s">
        <v>310</v>
      </c>
      <c r="D82" s="224"/>
      <c r="E82" s="61">
        <f>COUNTIF(E20:E79,"AA")+1.5</f>
        <v>20.5</v>
      </c>
    </row>
    <row r="83" spans="2:5" x14ac:dyDescent="0.3">
      <c r="C83" s="224" t="s">
        <v>311</v>
      </c>
      <c r="D83" s="224"/>
      <c r="E83" s="61">
        <f>SUM(E81:E82)</f>
        <v>60</v>
      </c>
    </row>
    <row r="87" spans="2:5" ht="21" x14ac:dyDescent="0.4">
      <c r="B87" s="13" t="s">
        <v>400</v>
      </c>
    </row>
    <row r="90" spans="2:5" x14ac:dyDescent="0.3">
      <c r="B90" s="21" t="s">
        <v>232</v>
      </c>
      <c r="C90" s="219" t="s">
        <v>233</v>
      </c>
      <c r="D90" s="220"/>
      <c r="E90" s="21" t="s">
        <v>313</v>
      </c>
    </row>
    <row r="91" spans="2:5" x14ac:dyDescent="0.3">
      <c r="B91" s="53" t="s">
        <v>314</v>
      </c>
      <c r="C91" s="221" t="s">
        <v>140</v>
      </c>
      <c r="D91" s="222"/>
      <c r="E91" s="53" t="s">
        <v>234</v>
      </c>
    </row>
    <row r="92" spans="2:5" x14ac:dyDescent="0.3">
      <c r="B92" s="53" t="s">
        <v>316</v>
      </c>
      <c r="C92" s="221" t="s">
        <v>141</v>
      </c>
      <c r="D92" s="222"/>
      <c r="E92" s="53" t="s">
        <v>234</v>
      </c>
    </row>
    <row r="93" spans="2:5" x14ac:dyDescent="0.3">
      <c r="B93" s="53" t="s">
        <v>315</v>
      </c>
      <c r="C93" s="221" t="s">
        <v>143</v>
      </c>
      <c r="D93" s="222"/>
      <c r="E93" s="53" t="s">
        <v>234</v>
      </c>
    </row>
    <row r="94" spans="2:5" x14ac:dyDescent="0.3">
      <c r="B94" s="53" t="s">
        <v>317</v>
      </c>
      <c r="C94" s="221" t="s">
        <v>242</v>
      </c>
      <c r="D94" s="222"/>
      <c r="E94" s="53" t="s">
        <v>234</v>
      </c>
    </row>
    <row r="95" spans="2:5" x14ac:dyDescent="0.3">
      <c r="B95" s="53" t="s">
        <v>318</v>
      </c>
      <c r="C95" s="221" t="s">
        <v>144</v>
      </c>
      <c r="D95" s="222"/>
      <c r="E95" s="53" t="s">
        <v>244</v>
      </c>
    </row>
    <row r="96" spans="2:5" x14ac:dyDescent="0.3">
      <c r="B96" s="53" t="s">
        <v>319</v>
      </c>
      <c r="C96" s="221" t="s">
        <v>145</v>
      </c>
      <c r="D96" s="222"/>
      <c r="E96" s="53" t="s">
        <v>244</v>
      </c>
    </row>
    <row r="97" spans="2:5" x14ac:dyDescent="0.3">
      <c r="B97" s="53" t="s">
        <v>320</v>
      </c>
      <c r="C97" s="221" t="s">
        <v>401</v>
      </c>
      <c r="D97" s="222"/>
      <c r="E97" s="53" t="s">
        <v>402</v>
      </c>
    </row>
    <row r="98" spans="2:5" x14ac:dyDescent="0.3">
      <c r="B98" s="53" t="s">
        <v>321</v>
      </c>
      <c r="C98" s="221" t="s">
        <v>403</v>
      </c>
      <c r="D98" s="222"/>
      <c r="E98" s="53" t="s">
        <v>402</v>
      </c>
    </row>
    <row r="99" spans="2:5" x14ac:dyDescent="0.3">
      <c r="B99" s="53" t="s">
        <v>322</v>
      </c>
      <c r="C99" s="221" t="s">
        <v>404</v>
      </c>
      <c r="D99" s="222"/>
      <c r="E99" s="53" t="s">
        <v>402</v>
      </c>
    </row>
    <row r="100" spans="2:5" x14ac:dyDescent="0.3">
      <c r="B100" s="53" t="s">
        <v>323</v>
      </c>
      <c r="C100" s="221" t="s">
        <v>405</v>
      </c>
      <c r="D100" s="222"/>
      <c r="E100" s="53" t="s">
        <v>402</v>
      </c>
    </row>
    <row r="101" spans="2:5" x14ac:dyDescent="0.3">
      <c r="B101" s="53" t="s">
        <v>324</v>
      </c>
      <c r="C101" s="221" t="s">
        <v>146</v>
      </c>
      <c r="D101" s="222"/>
      <c r="E101" s="53" t="s">
        <v>234</v>
      </c>
    </row>
    <row r="102" spans="2:5" x14ac:dyDescent="0.3">
      <c r="B102" s="53" t="s">
        <v>325</v>
      </c>
      <c r="C102" s="221" t="s">
        <v>147</v>
      </c>
      <c r="D102" s="222"/>
      <c r="E102" s="53" t="s">
        <v>234</v>
      </c>
    </row>
    <row r="103" spans="2:5" x14ac:dyDescent="0.3">
      <c r="B103" s="53" t="s">
        <v>326</v>
      </c>
      <c r="C103" s="221" t="s">
        <v>148</v>
      </c>
      <c r="D103" s="222"/>
      <c r="E103" s="53" t="s">
        <v>234</v>
      </c>
    </row>
    <row r="104" spans="2:5" x14ac:dyDescent="0.3">
      <c r="B104" s="53" t="s">
        <v>327</v>
      </c>
      <c r="C104" s="221" t="s">
        <v>39</v>
      </c>
      <c r="D104" s="222"/>
      <c r="E104" s="53" t="s">
        <v>244</v>
      </c>
    </row>
    <row r="105" spans="2:5" x14ac:dyDescent="0.3">
      <c r="B105" s="53" t="s">
        <v>328</v>
      </c>
      <c r="C105" s="221" t="s">
        <v>40</v>
      </c>
      <c r="D105" s="222"/>
      <c r="E105" s="53" t="s">
        <v>244</v>
      </c>
    </row>
    <row r="106" spans="2:5" x14ac:dyDescent="0.3">
      <c r="B106" s="53" t="s">
        <v>329</v>
      </c>
      <c r="C106" s="221" t="s">
        <v>85</v>
      </c>
      <c r="D106" s="222"/>
      <c r="E106" s="53" t="s">
        <v>402</v>
      </c>
    </row>
    <row r="107" spans="2:5" x14ac:dyDescent="0.3">
      <c r="B107" s="53" t="s">
        <v>330</v>
      </c>
      <c r="C107" s="221" t="s">
        <v>149</v>
      </c>
      <c r="D107" s="222"/>
      <c r="E107" s="53" t="s">
        <v>234</v>
      </c>
    </row>
    <row r="108" spans="2:5" x14ac:dyDescent="0.3">
      <c r="B108" s="53" t="s">
        <v>331</v>
      </c>
      <c r="C108" s="221" t="s">
        <v>150</v>
      </c>
      <c r="D108" s="222"/>
      <c r="E108" s="53" t="s">
        <v>234</v>
      </c>
    </row>
    <row r="109" spans="2:5" x14ac:dyDescent="0.3">
      <c r="B109" s="53" t="s">
        <v>332</v>
      </c>
      <c r="C109" s="221" t="s">
        <v>151</v>
      </c>
      <c r="D109" s="222"/>
      <c r="E109" s="53" t="s">
        <v>244</v>
      </c>
    </row>
    <row r="110" spans="2:5" x14ac:dyDescent="0.3">
      <c r="B110" s="53" t="s">
        <v>333</v>
      </c>
      <c r="C110" s="221" t="s">
        <v>152</v>
      </c>
      <c r="D110" s="222"/>
      <c r="E110" s="53" t="s">
        <v>244</v>
      </c>
    </row>
    <row r="111" spans="2:5" x14ac:dyDescent="0.3">
      <c r="B111" s="53" t="s">
        <v>334</v>
      </c>
      <c r="C111" s="221" t="s">
        <v>265</v>
      </c>
      <c r="D111" s="222"/>
      <c r="E111" s="53" t="s">
        <v>244</v>
      </c>
    </row>
    <row r="112" spans="2:5" x14ac:dyDescent="0.3">
      <c r="B112" s="53" t="s">
        <v>335</v>
      </c>
      <c r="C112" s="221" t="s">
        <v>406</v>
      </c>
      <c r="D112" s="222"/>
      <c r="E112" s="53" t="s">
        <v>402</v>
      </c>
    </row>
    <row r="113" spans="2:5" x14ac:dyDescent="0.3">
      <c r="B113" s="53" t="s">
        <v>336</v>
      </c>
      <c r="C113" s="221" t="s">
        <v>407</v>
      </c>
      <c r="D113" s="222"/>
      <c r="E113" s="53" t="s">
        <v>402</v>
      </c>
    </row>
    <row r="114" spans="2:5" x14ac:dyDescent="0.3">
      <c r="B114" s="53" t="s">
        <v>337</v>
      </c>
      <c r="C114" s="221" t="s">
        <v>408</v>
      </c>
      <c r="D114" s="222"/>
      <c r="E114" s="53" t="s">
        <v>402</v>
      </c>
    </row>
    <row r="115" spans="2:5" x14ac:dyDescent="0.3">
      <c r="B115" s="53" t="s">
        <v>338</v>
      </c>
      <c r="C115" s="221" t="s">
        <v>409</v>
      </c>
      <c r="D115" s="222"/>
      <c r="E115" s="53" t="s">
        <v>402</v>
      </c>
    </row>
    <row r="116" spans="2:5" x14ac:dyDescent="0.3">
      <c r="B116" s="53" t="s">
        <v>339</v>
      </c>
      <c r="C116" s="221" t="s">
        <v>46</v>
      </c>
      <c r="D116" s="222"/>
      <c r="E116" s="53" t="s">
        <v>244</v>
      </c>
    </row>
    <row r="117" spans="2:5" x14ac:dyDescent="0.3">
      <c r="B117" s="53" t="s">
        <v>340</v>
      </c>
      <c r="C117" s="221" t="s">
        <v>268</v>
      </c>
      <c r="D117" s="222"/>
      <c r="E117" s="53" t="s">
        <v>244</v>
      </c>
    </row>
    <row r="118" spans="2:5" x14ac:dyDescent="0.3">
      <c r="B118" s="53" t="s">
        <v>341</v>
      </c>
      <c r="C118" s="221" t="s">
        <v>48</v>
      </c>
      <c r="D118" s="222"/>
      <c r="E118" s="53" t="s">
        <v>244</v>
      </c>
    </row>
    <row r="119" spans="2:5" x14ac:dyDescent="0.3">
      <c r="B119" s="53" t="s">
        <v>342</v>
      </c>
      <c r="C119" s="221" t="s">
        <v>49</v>
      </c>
      <c r="D119" s="222"/>
      <c r="E119" s="53" t="s">
        <v>244</v>
      </c>
    </row>
    <row r="120" spans="2:5" x14ac:dyDescent="0.3">
      <c r="B120" s="53" t="s">
        <v>343</v>
      </c>
      <c r="C120" s="221" t="s">
        <v>154</v>
      </c>
      <c r="D120" s="222"/>
      <c r="E120" s="53" t="s">
        <v>234</v>
      </c>
    </row>
    <row r="121" spans="2:5" x14ac:dyDescent="0.3">
      <c r="B121" s="53" t="s">
        <v>344</v>
      </c>
      <c r="C121" s="221" t="s">
        <v>155</v>
      </c>
      <c r="D121" s="222"/>
      <c r="E121" s="53" t="s">
        <v>234</v>
      </c>
    </row>
    <row r="122" spans="2:5" x14ac:dyDescent="0.3">
      <c r="B122" s="53" t="s">
        <v>345</v>
      </c>
      <c r="C122" s="221" t="s">
        <v>410</v>
      </c>
      <c r="D122" s="222"/>
      <c r="E122" s="53" t="s">
        <v>402</v>
      </c>
    </row>
    <row r="123" spans="2:5" x14ac:dyDescent="0.3">
      <c r="B123" s="53" t="s">
        <v>346</v>
      </c>
      <c r="C123" s="221" t="s">
        <v>52</v>
      </c>
      <c r="D123" s="222"/>
      <c r="E123" s="53" t="s">
        <v>234</v>
      </c>
    </row>
    <row r="124" spans="2:5" x14ac:dyDescent="0.3">
      <c r="B124" s="53" t="s">
        <v>347</v>
      </c>
      <c r="C124" s="221" t="s">
        <v>156</v>
      </c>
      <c r="D124" s="222"/>
      <c r="E124" s="53" t="s">
        <v>234</v>
      </c>
    </row>
    <row r="125" spans="2:5" x14ac:dyDescent="0.3">
      <c r="B125" s="53" t="s">
        <v>348</v>
      </c>
      <c r="C125" s="221" t="s">
        <v>157</v>
      </c>
      <c r="D125" s="222"/>
      <c r="E125" s="53" t="s">
        <v>234</v>
      </c>
    </row>
    <row r="126" spans="2:5" x14ac:dyDescent="0.3">
      <c r="B126" s="53" t="s">
        <v>349</v>
      </c>
      <c r="C126" s="221" t="s">
        <v>411</v>
      </c>
      <c r="D126" s="222"/>
      <c r="E126" s="53" t="s">
        <v>402</v>
      </c>
    </row>
    <row r="127" spans="2:5" x14ac:dyDescent="0.3">
      <c r="B127" s="53" t="s">
        <v>350</v>
      </c>
      <c r="C127" s="221" t="s">
        <v>412</v>
      </c>
      <c r="D127" s="222"/>
      <c r="E127" s="53" t="s">
        <v>402</v>
      </c>
    </row>
    <row r="128" spans="2:5" x14ac:dyDescent="0.3">
      <c r="B128" s="53" t="s">
        <v>351</v>
      </c>
      <c r="C128" s="221" t="s">
        <v>413</v>
      </c>
      <c r="D128" s="222"/>
      <c r="E128" s="53" t="s">
        <v>402</v>
      </c>
    </row>
    <row r="129" spans="2:5" x14ac:dyDescent="0.3">
      <c r="B129" s="53" t="s">
        <v>352</v>
      </c>
      <c r="C129" s="221" t="s">
        <v>94</v>
      </c>
      <c r="D129" s="222"/>
      <c r="E129" s="53" t="s">
        <v>402</v>
      </c>
    </row>
    <row r="130" spans="2:5" x14ac:dyDescent="0.3">
      <c r="B130" s="53" t="s">
        <v>353</v>
      </c>
      <c r="C130" s="221" t="s">
        <v>158</v>
      </c>
      <c r="D130" s="222"/>
      <c r="E130" s="53" t="s">
        <v>234</v>
      </c>
    </row>
    <row r="131" spans="2:5" x14ac:dyDescent="0.3">
      <c r="B131" s="53" t="s">
        <v>354</v>
      </c>
      <c r="C131" s="221" t="s">
        <v>414</v>
      </c>
      <c r="D131" s="222"/>
      <c r="E131" s="53" t="s">
        <v>402</v>
      </c>
    </row>
    <row r="132" spans="2:5" x14ac:dyDescent="0.3">
      <c r="B132" s="53" t="s">
        <v>355</v>
      </c>
      <c r="C132" s="221" t="s">
        <v>96</v>
      </c>
      <c r="D132" s="222"/>
      <c r="E132" s="53" t="s">
        <v>402</v>
      </c>
    </row>
    <row r="133" spans="2:5" x14ac:dyDescent="0.3">
      <c r="B133" s="53" t="s">
        <v>356</v>
      </c>
      <c r="C133" s="221" t="s">
        <v>159</v>
      </c>
      <c r="D133" s="222"/>
      <c r="E133" s="53" t="s">
        <v>234</v>
      </c>
    </row>
    <row r="134" spans="2:5" x14ac:dyDescent="0.3">
      <c r="B134" s="53" t="s">
        <v>357</v>
      </c>
      <c r="C134" s="221" t="s">
        <v>279</v>
      </c>
      <c r="D134" s="222"/>
      <c r="E134" s="53" t="s">
        <v>234</v>
      </c>
    </row>
    <row r="135" spans="2:5" x14ac:dyDescent="0.3">
      <c r="B135" s="53" t="s">
        <v>358</v>
      </c>
      <c r="C135" s="221" t="s">
        <v>161</v>
      </c>
      <c r="D135" s="222"/>
      <c r="E135" s="53" t="s">
        <v>234</v>
      </c>
    </row>
    <row r="136" spans="2:5" x14ac:dyDescent="0.3">
      <c r="B136" s="53" t="s">
        <v>359</v>
      </c>
      <c r="C136" s="221" t="s">
        <v>162</v>
      </c>
      <c r="D136" s="222"/>
      <c r="E136" s="53" t="s">
        <v>234</v>
      </c>
    </row>
    <row r="137" spans="2:5" x14ac:dyDescent="0.3">
      <c r="B137" s="53" t="s">
        <v>360</v>
      </c>
      <c r="C137" s="221" t="s">
        <v>283</v>
      </c>
      <c r="D137" s="222"/>
      <c r="E137" s="53" t="s">
        <v>244</v>
      </c>
    </row>
    <row r="138" spans="2:5" x14ac:dyDescent="0.3">
      <c r="B138" s="53" t="s">
        <v>361</v>
      </c>
      <c r="C138" s="221" t="s">
        <v>164</v>
      </c>
      <c r="D138" s="222"/>
      <c r="E138" s="53" t="s">
        <v>244</v>
      </c>
    </row>
    <row r="139" spans="2:5" x14ac:dyDescent="0.3">
      <c r="B139" s="53" t="s">
        <v>362</v>
      </c>
      <c r="C139" s="221" t="s">
        <v>165</v>
      </c>
      <c r="D139" s="222"/>
      <c r="E139" s="53" t="s">
        <v>244</v>
      </c>
    </row>
    <row r="140" spans="2:5" x14ac:dyDescent="0.3">
      <c r="B140" s="53" t="s">
        <v>363</v>
      </c>
      <c r="C140" s="221" t="s">
        <v>415</v>
      </c>
      <c r="D140" s="222"/>
      <c r="E140" s="53" t="s">
        <v>402</v>
      </c>
    </row>
    <row r="141" spans="2:5" x14ac:dyDescent="0.3">
      <c r="B141" s="53" t="s">
        <v>364</v>
      </c>
      <c r="C141" s="221" t="s">
        <v>416</v>
      </c>
      <c r="D141" s="222"/>
      <c r="E141" s="53" t="s">
        <v>402</v>
      </c>
    </row>
    <row r="142" spans="2:5" x14ac:dyDescent="0.3">
      <c r="B142" s="53" t="s">
        <v>365</v>
      </c>
      <c r="C142" s="221" t="s">
        <v>417</v>
      </c>
      <c r="D142" s="222"/>
      <c r="E142" s="53" t="s">
        <v>402</v>
      </c>
    </row>
    <row r="143" spans="2:5" x14ac:dyDescent="0.3">
      <c r="B143" s="53" t="s">
        <v>366</v>
      </c>
      <c r="C143" s="221" t="s">
        <v>63</v>
      </c>
      <c r="D143" s="222"/>
      <c r="E143" s="53" t="s">
        <v>234</v>
      </c>
    </row>
    <row r="144" spans="2:5" x14ac:dyDescent="0.3">
      <c r="B144" s="53" t="s">
        <v>367</v>
      </c>
      <c r="C144" s="221" t="s">
        <v>64</v>
      </c>
      <c r="D144" s="222"/>
      <c r="E144" s="53" t="s">
        <v>234</v>
      </c>
    </row>
    <row r="145" spans="2:5" x14ac:dyDescent="0.3">
      <c r="B145" s="53" t="s">
        <v>368</v>
      </c>
      <c r="C145" s="221" t="s">
        <v>291</v>
      </c>
      <c r="D145" s="222"/>
      <c r="E145" s="53" t="s">
        <v>234</v>
      </c>
    </row>
    <row r="146" spans="2:5" x14ac:dyDescent="0.3">
      <c r="B146" s="53" t="s">
        <v>369</v>
      </c>
      <c r="C146" s="221" t="s">
        <v>66</v>
      </c>
      <c r="D146" s="222"/>
      <c r="E146" s="53" t="s">
        <v>234</v>
      </c>
    </row>
    <row r="147" spans="2:5" x14ac:dyDescent="0.3">
      <c r="B147" s="53" t="s">
        <v>370</v>
      </c>
      <c r="C147" s="221" t="s">
        <v>100</v>
      </c>
      <c r="D147" s="222"/>
      <c r="E147" s="53" t="s">
        <v>402</v>
      </c>
    </row>
    <row r="148" spans="2:5" x14ac:dyDescent="0.3">
      <c r="B148" s="53" t="s">
        <v>371</v>
      </c>
      <c r="C148" s="221" t="s">
        <v>418</v>
      </c>
      <c r="D148" s="222"/>
      <c r="E148" s="53" t="s">
        <v>402</v>
      </c>
    </row>
    <row r="149" spans="2:5" x14ac:dyDescent="0.3">
      <c r="B149" s="53" t="s">
        <v>372</v>
      </c>
      <c r="C149" s="221" t="s">
        <v>166</v>
      </c>
      <c r="D149" s="222"/>
      <c r="E149" s="53" t="s">
        <v>234</v>
      </c>
    </row>
    <row r="150" spans="2:5" x14ac:dyDescent="0.3">
      <c r="B150" s="53" t="s">
        <v>373</v>
      </c>
      <c r="C150" s="221" t="s">
        <v>167</v>
      </c>
      <c r="D150" s="222"/>
      <c r="E150" s="53" t="s">
        <v>244</v>
      </c>
    </row>
    <row r="151" spans="2:5" x14ac:dyDescent="0.3">
      <c r="B151" s="53" t="s">
        <v>374</v>
      </c>
      <c r="C151" s="221" t="s">
        <v>419</v>
      </c>
      <c r="D151" s="222"/>
      <c r="E151" s="53" t="s">
        <v>402</v>
      </c>
    </row>
    <row r="152" spans="2:5" x14ac:dyDescent="0.3">
      <c r="B152" s="53" t="s">
        <v>375</v>
      </c>
      <c r="C152" s="221" t="s">
        <v>420</v>
      </c>
      <c r="D152" s="222"/>
      <c r="E152" s="53" t="s">
        <v>402</v>
      </c>
    </row>
    <row r="153" spans="2:5" x14ac:dyDescent="0.3">
      <c r="B153" s="53" t="s">
        <v>376</v>
      </c>
      <c r="C153" s="221" t="s">
        <v>421</v>
      </c>
      <c r="D153" s="222"/>
      <c r="E153" s="53" t="s">
        <v>402</v>
      </c>
    </row>
    <row r="154" spans="2:5" x14ac:dyDescent="0.3">
      <c r="B154" s="53" t="s">
        <v>377</v>
      </c>
      <c r="C154" s="221" t="s">
        <v>422</v>
      </c>
      <c r="D154" s="222"/>
      <c r="E154" s="53" t="s">
        <v>402</v>
      </c>
    </row>
    <row r="155" spans="2:5" x14ac:dyDescent="0.3">
      <c r="B155" s="53" t="s">
        <v>378</v>
      </c>
      <c r="C155" s="221" t="s">
        <v>168</v>
      </c>
      <c r="D155" s="222"/>
      <c r="E155" s="53" t="s">
        <v>234</v>
      </c>
    </row>
    <row r="156" spans="2:5" x14ac:dyDescent="0.3">
      <c r="B156" s="53" t="s">
        <v>379</v>
      </c>
      <c r="C156" s="221" t="s">
        <v>169</v>
      </c>
      <c r="D156" s="222"/>
      <c r="E156" s="53" t="s">
        <v>234</v>
      </c>
    </row>
    <row r="157" spans="2:5" x14ac:dyDescent="0.3">
      <c r="B157" s="53" t="s">
        <v>380</v>
      </c>
      <c r="C157" s="221" t="s">
        <v>170</v>
      </c>
      <c r="D157" s="222"/>
      <c r="E157" s="53" t="s">
        <v>244</v>
      </c>
    </row>
    <row r="158" spans="2:5" x14ac:dyDescent="0.3">
      <c r="B158" s="53" t="s">
        <v>381</v>
      </c>
      <c r="C158" s="221" t="s">
        <v>171</v>
      </c>
      <c r="D158" s="222"/>
      <c r="E158" s="53" t="s">
        <v>244</v>
      </c>
    </row>
    <row r="159" spans="2:5" x14ac:dyDescent="0.3">
      <c r="B159" s="53" t="s">
        <v>382</v>
      </c>
      <c r="C159" s="221" t="s">
        <v>423</v>
      </c>
      <c r="D159" s="222"/>
      <c r="E159" s="53" t="s">
        <v>402</v>
      </c>
    </row>
    <row r="160" spans="2:5" x14ac:dyDescent="0.3">
      <c r="B160" s="53" t="s">
        <v>383</v>
      </c>
      <c r="C160" s="221" t="s">
        <v>172</v>
      </c>
      <c r="D160" s="222"/>
      <c r="E160" s="53" t="s">
        <v>234</v>
      </c>
    </row>
    <row r="161" spans="2:5" x14ac:dyDescent="0.3">
      <c r="B161" s="53" t="s">
        <v>384</v>
      </c>
      <c r="C161" s="221" t="s">
        <v>173</v>
      </c>
      <c r="D161" s="222"/>
      <c r="E161" s="53" t="s">
        <v>234</v>
      </c>
    </row>
    <row r="162" spans="2:5" x14ac:dyDescent="0.3">
      <c r="B162" s="53" t="s">
        <v>385</v>
      </c>
      <c r="C162" s="221" t="s">
        <v>174</v>
      </c>
      <c r="D162" s="222"/>
      <c r="E162" s="53" t="s">
        <v>244</v>
      </c>
    </row>
    <row r="163" spans="2:5" x14ac:dyDescent="0.3">
      <c r="B163" s="53" t="s">
        <v>386</v>
      </c>
      <c r="C163" s="221" t="s">
        <v>304</v>
      </c>
      <c r="D163" s="222"/>
      <c r="E163" s="53" t="s">
        <v>244</v>
      </c>
    </row>
    <row r="164" spans="2:5" x14ac:dyDescent="0.3">
      <c r="B164" s="53" t="s">
        <v>387</v>
      </c>
      <c r="C164" s="221" t="s">
        <v>424</v>
      </c>
      <c r="D164" s="222"/>
      <c r="E164" s="53" t="s">
        <v>402</v>
      </c>
    </row>
    <row r="165" spans="2:5" x14ac:dyDescent="0.3">
      <c r="B165" s="53" t="s">
        <v>388</v>
      </c>
      <c r="C165" s="221" t="s">
        <v>425</v>
      </c>
      <c r="D165" s="222"/>
      <c r="E165" s="53" t="s">
        <v>402</v>
      </c>
    </row>
    <row r="166" spans="2:5" x14ac:dyDescent="0.3">
      <c r="B166" s="53" t="s">
        <v>389</v>
      </c>
      <c r="C166" s="221" t="s">
        <v>399</v>
      </c>
      <c r="D166" s="222"/>
      <c r="E166" s="53" t="s">
        <v>426</v>
      </c>
    </row>
    <row r="167" spans="2:5" x14ac:dyDescent="0.3">
      <c r="B167" s="53" t="s">
        <v>390</v>
      </c>
      <c r="C167" s="221" t="s">
        <v>399</v>
      </c>
      <c r="D167" s="222"/>
      <c r="E167" s="53" t="s">
        <v>426</v>
      </c>
    </row>
    <row r="168" spans="2:5" x14ac:dyDescent="0.3">
      <c r="B168" s="53" t="s">
        <v>391</v>
      </c>
      <c r="C168" s="221" t="s">
        <v>399</v>
      </c>
      <c r="D168" s="222"/>
      <c r="E168" s="53" t="s">
        <v>426</v>
      </c>
    </row>
    <row r="169" spans="2:5" x14ac:dyDescent="0.3">
      <c r="B169" s="53" t="s">
        <v>392</v>
      </c>
      <c r="C169" s="221" t="s">
        <v>399</v>
      </c>
      <c r="D169" s="222"/>
      <c r="E169" s="53" t="s">
        <v>426</v>
      </c>
    </row>
    <row r="170" spans="2:5" x14ac:dyDescent="0.3">
      <c r="B170" s="53" t="s">
        <v>393</v>
      </c>
      <c r="C170" s="221" t="s">
        <v>399</v>
      </c>
      <c r="D170" s="222"/>
      <c r="E170" s="53" t="s">
        <v>426</v>
      </c>
    </row>
    <row r="171" spans="2:5" x14ac:dyDescent="0.3">
      <c r="B171" s="53" t="s">
        <v>394</v>
      </c>
      <c r="C171" s="221" t="s">
        <v>399</v>
      </c>
      <c r="D171" s="222"/>
      <c r="E171" s="53" t="s">
        <v>426</v>
      </c>
    </row>
    <row r="172" spans="2:5" x14ac:dyDescent="0.3">
      <c r="B172" s="53" t="s">
        <v>395</v>
      </c>
      <c r="C172" s="221" t="s">
        <v>399</v>
      </c>
      <c r="D172" s="222"/>
      <c r="E172" s="53" t="s">
        <v>426</v>
      </c>
    </row>
    <row r="173" spans="2:5" x14ac:dyDescent="0.3">
      <c r="B173" s="53" t="s">
        <v>396</v>
      </c>
      <c r="C173" s="221" t="s">
        <v>176</v>
      </c>
      <c r="D173" s="222"/>
      <c r="E173" s="53" t="s">
        <v>234</v>
      </c>
    </row>
    <row r="174" spans="2:5" x14ac:dyDescent="0.3">
      <c r="B174" s="53" t="s">
        <v>397</v>
      </c>
      <c r="C174" s="221" t="s">
        <v>177</v>
      </c>
      <c r="D174" s="222"/>
      <c r="E174" s="53" t="s">
        <v>234</v>
      </c>
    </row>
    <row r="175" spans="2:5" x14ac:dyDescent="0.3">
      <c r="B175" s="18" t="s">
        <v>398</v>
      </c>
      <c r="C175" s="221" t="s">
        <v>308</v>
      </c>
      <c r="D175" s="222"/>
      <c r="E175" s="18" t="s">
        <v>244</v>
      </c>
    </row>
    <row r="177" spans="3:5" x14ac:dyDescent="0.3">
      <c r="C177" s="117" t="s">
        <v>309</v>
      </c>
      <c r="D177" s="117"/>
      <c r="E177" s="61">
        <f>COUNTIF(E91:E175,"A")</f>
        <v>30</v>
      </c>
    </row>
    <row r="178" spans="3:5" x14ac:dyDescent="0.3">
      <c r="C178" s="117" t="s">
        <v>310</v>
      </c>
      <c r="D178" s="117"/>
      <c r="E178" s="61">
        <f>COUNTIF(E91:E175,"AA")</f>
        <v>20</v>
      </c>
    </row>
    <row r="179" spans="3:5" x14ac:dyDescent="0.3">
      <c r="C179" s="117" t="s">
        <v>427</v>
      </c>
      <c r="D179" s="117"/>
      <c r="E179" s="61">
        <f>COUNTIF(E92:E176,"AAA")</f>
        <v>28</v>
      </c>
    </row>
    <row r="180" spans="3:5" x14ac:dyDescent="0.3">
      <c r="C180" s="117" t="s">
        <v>428</v>
      </c>
      <c r="D180" s="117"/>
      <c r="E180" s="61">
        <f>COUNTIF(E93:E177,"-")</f>
        <v>7</v>
      </c>
    </row>
    <row r="181" spans="3:5" x14ac:dyDescent="0.3">
      <c r="C181" s="117" t="s">
        <v>311</v>
      </c>
      <c r="D181" s="117"/>
      <c r="E181" s="61">
        <f>SUM(E177:E180)</f>
        <v>85</v>
      </c>
    </row>
  </sheetData>
  <mergeCells count="105">
    <mergeCell ref="I6:J6"/>
    <mergeCell ref="G6:H6"/>
    <mergeCell ref="M6:N6"/>
    <mergeCell ref="O6:P6"/>
    <mergeCell ref="L6:L7"/>
    <mergeCell ref="C82:D82"/>
    <mergeCell ref="C83:D83"/>
    <mergeCell ref="C77:D77"/>
    <mergeCell ref="C81:D81"/>
    <mergeCell ref="C69:D69"/>
    <mergeCell ref="C70:D70"/>
    <mergeCell ref="C46:D46"/>
    <mergeCell ref="C50:D50"/>
    <mergeCell ref="C62:D62"/>
    <mergeCell ref="C41:D41"/>
    <mergeCell ref="C44:D44"/>
    <mergeCell ref="C39:D39"/>
    <mergeCell ref="C19:D19"/>
    <mergeCell ref="F6:F7"/>
    <mergeCell ref="C108:D108"/>
    <mergeCell ref="C109:D109"/>
    <mergeCell ref="C110:D110"/>
    <mergeCell ref="C111:D111"/>
    <mergeCell ref="C112:D112"/>
    <mergeCell ref="C103:D103"/>
    <mergeCell ref="C104:D104"/>
    <mergeCell ref="C105:D105"/>
    <mergeCell ref="C106:D106"/>
    <mergeCell ref="C107:D107"/>
    <mergeCell ref="C118:D118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C128:D128"/>
    <mergeCell ref="C129:D129"/>
    <mergeCell ref="C130:D130"/>
    <mergeCell ref="C131:D131"/>
    <mergeCell ref="C132:D132"/>
    <mergeCell ref="C123:D123"/>
    <mergeCell ref="C124:D124"/>
    <mergeCell ref="C125:D125"/>
    <mergeCell ref="C126:D126"/>
    <mergeCell ref="C127:D127"/>
    <mergeCell ref="C138:D138"/>
    <mergeCell ref="C139:D139"/>
    <mergeCell ref="C140:D140"/>
    <mergeCell ref="C141:D141"/>
    <mergeCell ref="C142:D142"/>
    <mergeCell ref="C133:D133"/>
    <mergeCell ref="C134:D134"/>
    <mergeCell ref="C135:D135"/>
    <mergeCell ref="C136:D136"/>
    <mergeCell ref="C137:D137"/>
    <mergeCell ref="C155:D155"/>
    <mergeCell ref="C156:D156"/>
    <mergeCell ref="C157:D157"/>
    <mergeCell ref="C148:D148"/>
    <mergeCell ref="C149:D149"/>
    <mergeCell ref="C150:D150"/>
    <mergeCell ref="C151:D151"/>
    <mergeCell ref="C152:D152"/>
    <mergeCell ref="C143:D143"/>
    <mergeCell ref="C144:D144"/>
    <mergeCell ref="C145:D145"/>
    <mergeCell ref="C146:D146"/>
    <mergeCell ref="C147:D147"/>
    <mergeCell ref="C99:D99"/>
    <mergeCell ref="C100:D100"/>
    <mergeCell ref="C101:D101"/>
    <mergeCell ref="C102:D102"/>
    <mergeCell ref="C173:D173"/>
    <mergeCell ref="C174:D174"/>
    <mergeCell ref="C175:D175"/>
    <mergeCell ref="C168:D168"/>
    <mergeCell ref="C169:D169"/>
    <mergeCell ref="C170:D170"/>
    <mergeCell ref="C171:D171"/>
    <mergeCell ref="C172:D172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  <mergeCell ref="C153:D153"/>
    <mergeCell ref="C154:D154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</mergeCells>
  <conditionalFormatting sqref="C12:D13 M10:P10 G10:I10">
    <cfRule type="cellIs" dxfId="84" priority="35" operator="equal">
      <formula>"0 oder 1"</formula>
    </cfRule>
  </conditionalFormatting>
  <conditionalFormatting sqref="C10:D10">
    <cfRule type="cellIs" dxfId="83" priority="29" operator="equal">
      <formula>"0 oder 1"</formula>
    </cfRule>
  </conditionalFormatting>
  <conditionalFormatting sqref="T6:T10">
    <cfRule type="cellIs" dxfId="82" priority="31" operator="equal">
      <formula>"0 oder 1"</formula>
    </cfRule>
  </conditionalFormatting>
  <conditionalFormatting sqref="C11:D11">
    <cfRule type="cellIs" dxfId="81" priority="30" operator="equal">
      <formula>"0 oder 1"</formula>
    </cfRule>
  </conditionalFormatting>
  <conditionalFormatting sqref="C9:D9">
    <cfRule type="cellIs" dxfId="80" priority="28" operator="equal">
      <formula>"0 oder 1"</formula>
    </cfRule>
  </conditionalFormatting>
  <conditionalFormatting sqref="C8:D8">
    <cfRule type="cellIs" dxfId="79" priority="27" operator="equal">
      <formula>"0 oder 1"</formula>
    </cfRule>
  </conditionalFormatting>
  <conditionalFormatting sqref="C7:D7">
    <cfRule type="cellIs" dxfId="78" priority="26" operator="equal">
      <formula>"0 oder 1"</formula>
    </cfRule>
  </conditionalFormatting>
  <conditionalFormatting sqref="C20:D38 C78:D79 C77 C71:D76 C69:C70 C47:D49 C46 C51:D61 C50 C40:D40 C39 C45:D45 C44 C63:D68 C62 C42:D43 C41">
    <cfRule type="cellIs" dxfId="77" priority="25" operator="equal">
      <formula>"0 oder 1"</formula>
    </cfRule>
  </conditionalFormatting>
  <conditionalFormatting sqref="M9:O9">
    <cfRule type="cellIs" dxfId="76" priority="13" operator="equal">
      <formula>"0 oder 1"</formula>
    </cfRule>
  </conditionalFormatting>
  <conditionalFormatting sqref="P9">
    <cfRule type="cellIs" dxfId="75" priority="12" operator="equal">
      <formula>"0 oder 1"</formula>
    </cfRule>
  </conditionalFormatting>
  <conditionalFormatting sqref="M8 O8">
    <cfRule type="cellIs" dxfId="74" priority="11" operator="equal">
      <formula>"0 oder 1"</formula>
    </cfRule>
  </conditionalFormatting>
  <conditionalFormatting sqref="N8">
    <cfRule type="cellIs" dxfId="73" priority="10" operator="equal">
      <formula>"0 oder 1"</formula>
    </cfRule>
  </conditionalFormatting>
  <conditionalFormatting sqref="P8">
    <cfRule type="cellIs" dxfId="72" priority="9" operator="equal">
      <formula>"0 oder 1"</formula>
    </cfRule>
  </conditionalFormatting>
  <conditionalFormatting sqref="J10">
    <cfRule type="cellIs" dxfId="71" priority="7" operator="equal">
      <formula>"0 oder 1"</formula>
    </cfRule>
  </conditionalFormatting>
  <conditionalFormatting sqref="C91">
    <cfRule type="cellIs" dxfId="70" priority="6" operator="equal">
      <formula>"0 oder 1"</formula>
    </cfRule>
  </conditionalFormatting>
  <conditionalFormatting sqref="C92:C175">
    <cfRule type="cellIs" dxfId="69" priority="4" operator="equal">
      <formula>"0 oder 1"</formula>
    </cfRule>
  </conditionalFormatting>
  <conditionalFormatting sqref="B13">
    <cfRule type="cellIs" dxfId="68" priority="3" operator="equal">
      <formula>"0 oder 1"</formula>
    </cfRule>
  </conditionalFormatting>
  <conditionalFormatting sqref="F10">
    <cfRule type="cellIs" dxfId="67" priority="2" operator="equal">
      <formula>"0 oder 1"</formula>
    </cfRule>
  </conditionalFormatting>
  <conditionalFormatting sqref="L10">
    <cfRule type="cellIs" dxfId="66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6"/>
  <sheetViews>
    <sheetView zoomScaleNormal="100" workbookViewId="0">
      <selection activeCell="B51" sqref="B51"/>
    </sheetView>
  </sheetViews>
  <sheetFormatPr baseColWidth="10" defaultRowHeight="14.4" x14ac:dyDescent="0.3"/>
  <cols>
    <col min="1" max="1" width="11.5546875" style="6"/>
    <col min="2" max="3" width="43.77734375" style="6" customWidth="1"/>
    <col min="4" max="4" width="11.77734375" style="6" bestFit="1" customWidth="1"/>
    <col min="5" max="16384" width="11.5546875" style="6"/>
  </cols>
  <sheetData>
    <row r="3" spans="2:5" ht="21" x14ac:dyDescent="0.4">
      <c r="B3" s="13" t="s">
        <v>80</v>
      </c>
      <c r="C3" s="13"/>
    </row>
    <row r="4" spans="2:5" ht="34.799999999999997" customHeight="1" x14ac:dyDescent="0.3">
      <c r="B4" s="213" t="s">
        <v>587</v>
      </c>
      <c r="C4" s="213"/>
      <c r="D4" s="213"/>
      <c r="E4" s="213"/>
    </row>
    <row r="6" spans="2:5" x14ac:dyDescent="0.3">
      <c r="B6" s="21" t="s">
        <v>599</v>
      </c>
      <c r="C6" s="21" t="s">
        <v>600</v>
      </c>
      <c r="D6" s="17" t="s">
        <v>225</v>
      </c>
      <c r="E6" s="17" t="s">
        <v>226</v>
      </c>
    </row>
    <row r="7" spans="2:5" x14ac:dyDescent="0.3">
      <c r="B7" s="22" t="s">
        <v>401</v>
      </c>
      <c r="C7" s="22" t="s">
        <v>81</v>
      </c>
      <c r="D7" s="23">
        <v>0</v>
      </c>
      <c r="E7" s="18">
        <v>1</v>
      </c>
    </row>
    <row r="8" spans="2:5" x14ac:dyDescent="0.3">
      <c r="B8" s="22" t="s">
        <v>403</v>
      </c>
      <c r="C8" s="22" t="s">
        <v>82</v>
      </c>
      <c r="D8" s="23">
        <v>0</v>
      </c>
      <c r="E8" s="18">
        <v>1</v>
      </c>
    </row>
    <row r="9" spans="2:5" x14ac:dyDescent="0.3">
      <c r="B9" s="22" t="s">
        <v>404</v>
      </c>
      <c r="C9" s="22" t="s">
        <v>83</v>
      </c>
      <c r="D9" s="23">
        <v>0</v>
      </c>
      <c r="E9" s="18">
        <v>1</v>
      </c>
    </row>
    <row r="10" spans="2:5" x14ac:dyDescent="0.3">
      <c r="B10" s="22" t="s">
        <v>405</v>
      </c>
      <c r="C10" s="22" t="s">
        <v>84</v>
      </c>
      <c r="D10" s="23">
        <v>0</v>
      </c>
      <c r="E10" s="18">
        <v>1</v>
      </c>
    </row>
    <row r="11" spans="2:5" x14ac:dyDescent="0.3">
      <c r="B11" s="24" t="s">
        <v>85</v>
      </c>
      <c r="C11" s="150"/>
      <c r="D11" s="23">
        <v>0</v>
      </c>
      <c r="E11" s="18">
        <v>1</v>
      </c>
    </row>
    <row r="12" spans="2:5" x14ac:dyDescent="0.3">
      <c r="B12" s="22" t="s">
        <v>406</v>
      </c>
      <c r="C12" s="22" t="s">
        <v>86</v>
      </c>
      <c r="D12" s="23">
        <v>0</v>
      </c>
      <c r="E12" s="18">
        <v>1</v>
      </c>
    </row>
    <row r="13" spans="2:5" x14ac:dyDescent="0.3">
      <c r="B13" s="22" t="s">
        <v>407</v>
      </c>
      <c r="C13" s="22" t="s">
        <v>87</v>
      </c>
      <c r="D13" s="23">
        <v>0</v>
      </c>
      <c r="E13" s="18">
        <v>1</v>
      </c>
    </row>
    <row r="14" spans="2:5" x14ac:dyDescent="0.3">
      <c r="B14" s="22" t="s">
        <v>408</v>
      </c>
      <c r="C14" s="22" t="s">
        <v>88</v>
      </c>
      <c r="D14" s="23">
        <v>0</v>
      </c>
      <c r="E14" s="18">
        <v>1</v>
      </c>
    </row>
    <row r="15" spans="2:5" x14ac:dyDescent="0.3">
      <c r="B15" s="22" t="s">
        <v>409</v>
      </c>
      <c r="C15" s="22" t="s">
        <v>89</v>
      </c>
      <c r="D15" s="23">
        <v>0</v>
      </c>
      <c r="E15" s="18">
        <v>1</v>
      </c>
    </row>
    <row r="16" spans="2:5" x14ac:dyDescent="0.3">
      <c r="B16" s="24" t="s">
        <v>410</v>
      </c>
      <c r="C16" s="24" t="s">
        <v>90</v>
      </c>
      <c r="D16" s="23">
        <v>0</v>
      </c>
      <c r="E16" s="18">
        <v>1</v>
      </c>
    </row>
    <row r="17" spans="2:5" x14ac:dyDescent="0.3">
      <c r="B17" s="22" t="s">
        <v>411</v>
      </c>
      <c r="C17" s="22" t="s">
        <v>91</v>
      </c>
      <c r="D17" s="23">
        <v>0</v>
      </c>
      <c r="E17" s="18">
        <v>1</v>
      </c>
    </row>
    <row r="18" spans="2:5" x14ac:dyDescent="0.3">
      <c r="B18" s="22" t="s">
        <v>412</v>
      </c>
      <c r="C18" s="22" t="s">
        <v>92</v>
      </c>
      <c r="D18" s="23">
        <v>0</v>
      </c>
      <c r="E18" s="18">
        <v>1</v>
      </c>
    </row>
    <row r="19" spans="2:5" x14ac:dyDescent="0.3">
      <c r="B19" s="22" t="s">
        <v>413</v>
      </c>
      <c r="C19" s="22" t="s">
        <v>93</v>
      </c>
      <c r="D19" s="23">
        <v>0</v>
      </c>
      <c r="E19" s="18">
        <v>1</v>
      </c>
    </row>
    <row r="20" spans="2:5" x14ac:dyDescent="0.3">
      <c r="B20" s="22" t="s">
        <v>94</v>
      </c>
      <c r="C20" s="30"/>
      <c r="D20" s="23">
        <v>0</v>
      </c>
      <c r="E20" s="18">
        <v>1</v>
      </c>
    </row>
    <row r="21" spans="2:5" x14ac:dyDescent="0.3">
      <c r="B21" s="22" t="s">
        <v>414</v>
      </c>
      <c r="C21" s="22" t="s">
        <v>95</v>
      </c>
      <c r="D21" s="23">
        <v>0</v>
      </c>
      <c r="E21" s="18">
        <v>1</v>
      </c>
    </row>
    <row r="22" spans="2:5" x14ac:dyDescent="0.3">
      <c r="B22" s="22" t="s">
        <v>96</v>
      </c>
      <c r="C22" s="22" t="s">
        <v>96</v>
      </c>
      <c r="D22" s="23">
        <v>0</v>
      </c>
      <c r="E22" s="18">
        <v>1</v>
      </c>
    </row>
    <row r="23" spans="2:5" x14ac:dyDescent="0.3">
      <c r="B23" s="22" t="s">
        <v>415</v>
      </c>
      <c r="C23" s="22" t="s">
        <v>97</v>
      </c>
      <c r="D23" s="23">
        <v>0</v>
      </c>
      <c r="E23" s="18">
        <v>1</v>
      </c>
    </row>
    <row r="24" spans="2:5" x14ac:dyDescent="0.3">
      <c r="B24" s="22" t="s">
        <v>416</v>
      </c>
      <c r="C24" s="22" t="s">
        <v>98</v>
      </c>
      <c r="D24" s="23">
        <v>0</v>
      </c>
      <c r="E24" s="18">
        <v>1</v>
      </c>
    </row>
    <row r="25" spans="2:5" x14ac:dyDescent="0.3">
      <c r="B25" s="22" t="s">
        <v>417</v>
      </c>
      <c r="C25" s="22" t="s">
        <v>99</v>
      </c>
      <c r="D25" s="23">
        <v>0</v>
      </c>
      <c r="E25" s="18">
        <v>1</v>
      </c>
    </row>
    <row r="26" spans="2:5" x14ac:dyDescent="0.3">
      <c r="B26" s="22" t="s">
        <v>100</v>
      </c>
      <c r="C26" s="30"/>
      <c r="D26" s="23">
        <v>0</v>
      </c>
      <c r="E26" s="18">
        <v>1</v>
      </c>
    </row>
    <row r="27" spans="2:5" x14ac:dyDescent="0.3">
      <c r="B27" s="22" t="s">
        <v>101</v>
      </c>
      <c r="C27" s="30"/>
      <c r="D27" s="23">
        <v>0</v>
      </c>
      <c r="E27" s="18">
        <v>1</v>
      </c>
    </row>
    <row r="28" spans="2:5" x14ac:dyDescent="0.3">
      <c r="B28" s="22" t="s">
        <v>419</v>
      </c>
      <c r="C28" s="22" t="s">
        <v>102</v>
      </c>
      <c r="D28" s="23">
        <v>0</v>
      </c>
      <c r="E28" s="18">
        <v>1</v>
      </c>
    </row>
    <row r="29" spans="2:5" x14ac:dyDescent="0.3">
      <c r="B29" s="22" t="s">
        <v>420</v>
      </c>
      <c r="C29" s="22" t="s">
        <v>103</v>
      </c>
      <c r="D29" s="23">
        <v>0</v>
      </c>
      <c r="E29" s="18">
        <v>1</v>
      </c>
    </row>
    <row r="30" spans="2:5" x14ac:dyDescent="0.3">
      <c r="B30" s="22" t="s">
        <v>421</v>
      </c>
      <c r="C30" s="22" t="s">
        <v>104</v>
      </c>
      <c r="D30" s="23">
        <v>0</v>
      </c>
      <c r="E30" s="18">
        <v>1</v>
      </c>
    </row>
    <row r="31" spans="2:5" x14ac:dyDescent="0.3">
      <c r="B31" s="22" t="s">
        <v>422</v>
      </c>
      <c r="C31" s="22" t="s">
        <v>105</v>
      </c>
      <c r="D31" s="23">
        <v>0</v>
      </c>
      <c r="E31" s="18">
        <v>1</v>
      </c>
    </row>
    <row r="32" spans="2:5" x14ac:dyDescent="0.3">
      <c r="B32" s="24" t="s">
        <v>423</v>
      </c>
      <c r="C32" s="24" t="s">
        <v>106</v>
      </c>
      <c r="D32" s="23">
        <v>0</v>
      </c>
      <c r="E32" s="18">
        <v>1</v>
      </c>
    </row>
    <row r="33" spans="2:5" x14ac:dyDescent="0.3">
      <c r="B33" s="22" t="s">
        <v>424</v>
      </c>
      <c r="C33" s="22" t="s">
        <v>107</v>
      </c>
      <c r="D33" s="23">
        <v>0</v>
      </c>
      <c r="E33" s="18">
        <v>1</v>
      </c>
    </row>
    <row r="34" spans="2:5" ht="15" thickBot="1" x14ac:dyDescent="0.35">
      <c r="B34" s="25" t="s">
        <v>425</v>
      </c>
      <c r="C34" s="25" t="s">
        <v>108</v>
      </c>
      <c r="D34" s="26">
        <v>0</v>
      </c>
      <c r="E34" s="19">
        <v>1</v>
      </c>
    </row>
    <row r="35" spans="2:5" ht="15" thickTop="1" x14ac:dyDescent="0.3">
      <c r="B35" s="20" t="s">
        <v>546</v>
      </c>
      <c r="C35" s="20"/>
      <c r="D35" s="20">
        <f>SUM(D7:D34)</f>
        <v>0</v>
      </c>
      <c r="E35" s="20">
        <f>SUM(E7:E34)</f>
        <v>28</v>
      </c>
    </row>
    <row r="36" spans="2:5" x14ac:dyDescent="0.3">
      <c r="B36" s="20" t="s">
        <v>575</v>
      </c>
      <c r="C36" s="20"/>
      <c r="D36" s="18">
        <f>AVERAGE(D7:D34)</f>
        <v>0</v>
      </c>
      <c r="E36" s="18">
        <f>AVERAGE(E7:E34)</f>
        <v>1</v>
      </c>
    </row>
  </sheetData>
  <mergeCells count="1">
    <mergeCell ref="B4:E4"/>
  </mergeCells>
  <conditionalFormatting sqref="D7:E7 D33:E36">
    <cfRule type="cellIs" dxfId="65" priority="7" operator="equal">
      <formula>"0 oder 1"</formula>
    </cfRule>
  </conditionalFormatting>
  <conditionalFormatting sqref="D28:E32">
    <cfRule type="cellIs" dxfId="64" priority="6" operator="equal">
      <formula>"0 oder 1"</formula>
    </cfRule>
  </conditionalFormatting>
  <conditionalFormatting sqref="D23:E27">
    <cfRule type="cellIs" dxfId="63" priority="5" operator="equal">
      <formula>"0 oder 1"</formula>
    </cfRule>
  </conditionalFormatting>
  <conditionalFormatting sqref="D18:E22">
    <cfRule type="cellIs" dxfId="62" priority="4" operator="equal">
      <formula>"0 oder 1"</formula>
    </cfRule>
  </conditionalFormatting>
  <conditionalFormatting sqref="D13:E17">
    <cfRule type="cellIs" dxfId="61" priority="3" operator="equal">
      <formula>"0 oder 1"</formula>
    </cfRule>
  </conditionalFormatting>
  <conditionalFormatting sqref="D8:E12">
    <cfRule type="cellIs" dxfId="60" priority="2" operator="equal">
      <formula>"0 oder 1"</formula>
    </cfRule>
  </conditionalFormatting>
  <conditionalFormatting sqref="B36:C36">
    <cfRule type="cellIs" dxfId="59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08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26" style="6" bestFit="1" customWidth="1"/>
    <col min="3" max="3" width="11.77734375" style="6" bestFit="1" customWidth="1"/>
    <col min="4" max="5" width="11.5546875" style="6"/>
    <col min="6" max="6" width="26" style="6" bestFit="1" customWidth="1"/>
    <col min="7" max="7" width="11.77734375" style="6" bestFit="1" customWidth="1"/>
    <col min="8" max="9" width="11.5546875" style="6"/>
    <col min="10" max="10" width="25.88671875" style="6" customWidth="1"/>
    <col min="11" max="11" width="12.21875" style="6" bestFit="1" customWidth="1"/>
    <col min="12" max="14" width="12" style="6" customWidth="1"/>
    <col min="15" max="15" width="11.5546875" style="6"/>
    <col min="16" max="16" width="15.6640625" style="6" customWidth="1"/>
    <col min="17" max="17" width="57.6640625" style="6" customWidth="1"/>
    <col min="18" max="16384" width="11.5546875" style="6"/>
  </cols>
  <sheetData>
    <row r="3" spans="2:22" ht="21" x14ac:dyDescent="0.4">
      <c r="B3" s="243" t="s">
        <v>588</v>
      </c>
      <c r="C3" s="243"/>
      <c r="D3" s="243"/>
      <c r="E3" s="243"/>
      <c r="F3" s="243"/>
      <c r="J3" s="13"/>
    </row>
    <row r="4" spans="2:22" ht="18" x14ac:dyDescent="0.35">
      <c r="B4" s="34" t="s">
        <v>589</v>
      </c>
      <c r="C4" s="34"/>
      <c r="D4" s="15"/>
      <c r="F4" s="34" t="s">
        <v>590</v>
      </c>
      <c r="G4" s="34"/>
      <c r="H4" s="15"/>
      <c r="J4" s="34" t="s">
        <v>591</v>
      </c>
      <c r="K4" s="34"/>
      <c r="L4" s="76"/>
      <c r="M4" s="76"/>
      <c r="N4" s="15"/>
    </row>
    <row r="6" spans="2:22" x14ac:dyDescent="0.3">
      <c r="B6" s="21" t="s">
        <v>18</v>
      </c>
      <c r="C6" s="17" t="s">
        <v>225</v>
      </c>
      <c r="D6" s="17" t="s">
        <v>226</v>
      </c>
      <c r="F6" s="21" t="s">
        <v>203</v>
      </c>
      <c r="G6" s="17" t="s">
        <v>225</v>
      </c>
      <c r="H6" s="17" t="s">
        <v>226</v>
      </c>
      <c r="J6" s="21" t="s">
        <v>204</v>
      </c>
      <c r="K6" s="17" t="s">
        <v>225</v>
      </c>
      <c r="L6" s="17" t="s">
        <v>430</v>
      </c>
      <c r="M6" s="17" t="s">
        <v>226</v>
      </c>
      <c r="N6" s="17" t="s">
        <v>430</v>
      </c>
    </row>
    <row r="7" spans="2:22" x14ac:dyDescent="0.3">
      <c r="B7" s="18" t="s">
        <v>200</v>
      </c>
      <c r="C7" s="18">
        <v>1</v>
      </c>
      <c r="D7" s="18">
        <v>1</v>
      </c>
      <c r="F7" s="18" t="s">
        <v>205</v>
      </c>
      <c r="G7" s="18">
        <v>1</v>
      </c>
      <c r="H7" s="18">
        <v>1</v>
      </c>
      <c r="J7" s="18" t="s">
        <v>217</v>
      </c>
      <c r="K7" s="18">
        <v>1</v>
      </c>
      <c r="L7" s="18">
        <f>(K7-0)/(MAX(K7,M7)-0)</f>
        <v>1</v>
      </c>
      <c r="M7" s="18">
        <v>1</v>
      </c>
      <c r="N7" s="18">
        <f>(M7-0)/(MAX(K7,M7)-0)</f>
        <v>1</v>
      </c>
    </row>
    <row r="8" spans="2:22" x14ac:dyDescent="0.3">
      <c r="B8" s="18" t="s">
        <v>202</v>
      </c>
      <c r="C8" s="18">
        <v>0</v>
      </c>
      <c r="D8" s="18">
        <v>0.5</v>
      </c>
      <c r="E8" s="29"/>
      <c r="F8" s="18" t="s">
        <v>206</v>
      </c>
      <c r="G8" s="18">
        <v>1</v>
      </c>
      <c r="H8" s="18">
        <v>0.5</v>
      </c>
      <c r="J8" s="18" t="s">
        <v>215</v>
      </c>
      <c r="K8" s="18">
        <v>14</v>
      </c>
      <c r="L8" s="55">
        <f t="shared" ref="L8:L12" si="0">(K8-0)/(MAX(K8,M8)-0)</f>
        <v>0.20895522388059701</v>
      </c>
      <c r="M8" s="18">
        <v>67</v>
      </c>
      <c r="N8" s="18">
        <f t="shared" ref="N8:N12" si="1">(M8-0)/(MAX(K8,M8)-0)</f>
        <v>1</v>
      </c>
      <c r="O8" s="29"/>
      <c r="P8" s="29"/>
    </row>
    <row r="9" spans="2:22" x14ac:dyDescent="0.3">
      <c r="B9" s="18" t="s">
        <v>201</v>
      </c>
      <c r="C9" s="18">
        <v>0</v>
      </c>
      <c r="D9" s="18">
        <v>0.5</v>
      </c>
      <c r="E9" s="29"/>
      <c r="F9" s="18" t="s">
        <v>207</v>
      </c>
      <c r="G9" s="18">
        <v>0</v>
      </c>
      <c r="H9" s="18">
        <v>0.5</v>
      </c>
      <c r="I9" s="79"/>
      <c r="J9" s="18" t="s">
        <v>566</v>
      </c>
      <c r="K9" s="18">
        <v>2</v>
      </c>
      <c r="L9" s="18">
        <f t="shared" si="0"/>
        <v>1</v>
      </c>
      <c r="M9" s="18">
        <v>2</v>
      </c>
      <c r="N9" s="18">
        <f t="shared" si="1"/>
        <v>1</v>
      </c>
    </row>
    <row r="10" spans="2:22" ht="28.8" x14ac:dyDescent="0.3">
      <c r="B10" s="18" t="s">
        <v>211</v>
      </c>
      <c r="C10" s="18">
        <v>1</v>
      </c>
      <c r="D10" s="18">
        <v>0.5</v>
      </c>
      <c r="E10" s="29"/>
      <c r="F10" s="18" t="s">
        <v>208</v>
      </c>
      <c r="G10" s="18">
        <v>0</v>
      </c>
      <c r="H10" s="18">
        <v>1</v>
      </c>
      <c r="I10" s="29"/>
      <c r="J10" s="57" t="s">
        <v>461</v>
      </c>
      <c r="K10" s="18">
        <v>1</v>
      </c>
      <c r="L10" s="18">
        <f t="shared" si="0"/>
        <v>0.5</v>
      </c>
      <c r="M10" s="18">
        <v>2</v>
      </c>
      <c r="N10" s="18">
        <f t="shared" si="1"/>
        <v>1</v>
      </c>
      <c r="O10" s="36"/>
      <c r="P10" s="31"/>
    </row>
    <row r="11" spans="2:22" ht="14.4" customHeight="1" thickBot="1" x14ac:dyDescent="0.35">
      <c r="B11" s="19" t="s">
        <v>212</v>
      </c>
      <c r="C11" s="19">
        <v>1</v>
      </c>
      <c r="D11" s="19">
        <v>0.5</v>
      </c>
      <c r="E11" s="29"/>
      <c r="F11" s="18" t="s">
        <v>210</v>
      </c>
      <c r="G11" s="18">
        <v>0.5</v>
      </c>
      <c r="H11" s="18">
        <v>0.5</v>
      </c>
      <c r="I11" s="79"/>
      <c r="J11" s="18" t="s">
        <v>220</v>
      </c>
      <c r="K11" s="18">
        <v>3</v>
      </c>
      <c r="L11" s="18">
        <f t="shared" si="0"/>
        <v>1</v>
      </c>
      <c r="M11" s="18">
        <v>3</v>
      </c>
      <c r="N11" s="18">
        <f t="shared" si="1"/>
        <v>1</v>
      </c>
      <c r="S11" s="49"/>
      <c r="T11" s="50"/>
    </row>
    <row r="12" spans="2:22" ht="15.6" thickTop="1" thickBot="1" x14ac:dyDescent="0.35">
      <c r="B12" s="20" t="s">
        <v>575</v>
      </c>
      <c r="C12" s="55">
        <f>AVERAGE(C7:C11)</f>
        <v>0.6</v>
      </c>
      <c r="D12" s="55">
        <f>AVERAGE(D7:D11)</f>
        <v>0.6</v>
      </c>
      <c r="F12" s="18" t="s">
        <v>209</v>
      </c>
      <c r="G12" s="18">
        <v>0</v>
      </c>
      <c r="H12" s="18">
        <v>0.5</v>
      </c>
      <c r="I12" s="29"/>
      <c r="J12" s="19" t="s">
        <v>219</v>
      </c>
      <c r="K12" s="19">
        <v>3</v>
      </c>
      <c r="L12" s="19">
        <f t="shared" si="0"/>
        <v>1</v>
      </c>
      <c r="M12" s="19">
        <v>3</v>
      </c>
      <c r="N12" s="19">
        <f t="shared" si="1"/>
        <v>1</v>
      </c>
      <c r="S12" s="49"/>
      <c r="T12" s="50"/>
    </row>
    <row r="13" spans="2:22" ht="15" thickTop="1" x14ac:dyDescent="0.3">
      <c r="B13" s="31"/>
      <c r="C13" s="31"/>
      <c r="D13" s="31"/>
      <c r="F13" s="47" t="s">
        <v>213</v>
      </c>
      <c r="G13" s="47">
        <v>1</v>
      </c>
      <c r="H13" s="18">
        <v>0.5</v>
      </c>
      <c r="I13" s="79"/>
      <c r="J13" s="20" t="s">
        <v>575</v>
      </c>
      <c r="K13" s="55"/>
      <c r="L13" s="55">
        <f>AVERAGE(L7:L12)</f>
        <v>0.78482587064676623</v>
      </c>
      <c r="M13" s="18"/>
      <c r="N13" s="55">
        <f>AVERAGE(N7:N12)</f>
        <v>1</v>
      </c>
      <c r="S13" s="49"/>
      <c r="T13" s="50"/>
    </row>
    <row r="14" spans="2:22" x14ac:dyDescent="0.3">
      <c r="F14" s="18" t="s">
        <v>214</v>
      </c>
      <c r="G14" s="18">
        <v>1</v>
      </c>
      <c r="H14" s="18">
        <v>0.5</v>
      </c>
      <c r="I14" s="29"/>
      <c r="J14" s="31"/>
      <c r="K14" s="31"/>
      <c r="L14" s="31"/>
      <c r="M14" s="31"/>
      <c r="N14" s="31"/>
    </row>
    <row r="15" spans="2:22" ht="15" thickBot="1" x14ac:dyDescent="0.35">
      <c r="B15" s="66"/>
      <c r="C15" s="66"/>
      <c r="D15" s="66"/>
      <c r="F15" s="48" t="s">
        <v>216</v>
      </c>
      <c r="G15" s="48">
        <v>0</v>
      </c>
      <c r="H15" s="19">
        <v>0.5</v>
      </c>
      <c r="I15" s="36"/>
      <c r="O15" s="29"/>
      <c r="P15" s="29"/>
      <c r="Q15" s="29"/>
      <c r="R15" s="29"/>
      <c r="S15" s="29"/>
      <c r="T15" s="29"/>
      <c r="U15" s="29"/>
      <c r="V15" s="29"/>
    </row>
    <row r="16" spans="2:22" s="29" customFormat="1" ht="15" thickTop="1" x14ac:dyDescent="0.3">
      <c r="B16" s="16"/>
      <c r="C16" s="16"/>
      <c r="D16" s="6"/>
      <c r="F16" s="20" t="s">
        <v>575</v>
      </c>
      <c r="G16" s="55">
        <f>AVERAGE(G7:G15)</f>
        <v>0.5</v>
      </c>
      <c r="H16" s="55">
        <f>AVERAGE(H7:H15)</f>
        <v>0.61111111111111116</v>
      </c>
      <c r="J16" s="16"/>
      <c r="K16" s="16"/>
      <c r="L16" s="16"/>
      <c r="M16" s="16"/>
      <c r="N16" s="6"/>
      <c r="O16" s="6"/>
      <c r="P16" s="6"/>
      <c r="Q16" s="6"/>
      <c r="R16" s="6"/>
      <c r="S16" s="6"/>
      <c r="T16" s="6"/>
      <c r="U16" s="6"/>
      <c r="V16" s="6"/>
    </row>
    <row r="17" spans="2:17" x14ac:dyDescent="0.3">
      <c r="B17" s="16"/>
      <c r="C17" s="16"/>
      <c r="E17" s="6" t="s">
        <v>312</v>
      </c>
      <c r="F17" s="31"/>
      <c r="G17" s="31"/>
      <c r="H17" s="31"/>
      <c r="J17" s="16"/>
      <c r="K17" s="16"/>
      <c r="L17" s="16"/>
      <c r="M17" s="16"/>
    </row>
    <row r="20" spans="2:17" ht="15" thickBot="1" x14ac:dyDescent="0.35">
      <c r="J20" s="21" t="s">
        <v>204</v>
      </c>
      <c r="K20" s="80" t="s">
        <v>26</v>
      </c>
      <c r="L20" s="81"/>
      <c r="M20" s="81"/>
      <c r="N20" s="81"/>
      <c r="O20" s="81"/>
      <c r="P20" s="82"/>
      <c r="Q20" s="21" t="s">
        <v>27</v>
      </c>
    </row>
    <row r="21" spans="2:17" ht="15" thickBot="1" x14ac:dyDescent="0.35">
      <c r="J21" s="94" t="s">
        <v>217</v>
      </c>
      <c r="K21" s="270" t="s">
        <v>431</v>
      </c>
      <c r="L21" s="271"/>
      <c r="M21" s="271"/>
      <c r="N21" s="271"/>
      <c r="O21" s="271"/>
      <c r="P21" s="272"/>
      <c r="Q21" s="92" t="s">
        <v>432</v>
      </c>
    </row>
    <row r="22" spans="2:17" ht="15" customHeight="1" x14ac:dyDescent="0.3">
      <c r="J22" s="232" t="s">
        <v>215</v>
      </c>
      <c r="K22" s="273" t="s">
        <v>433</v>
      </c>
      <c r="L22" s="274"/>
      <c r="M22" s="274"/>
      <c r="N22" s="274"/>
      <c r="O22" s="274"/>
      <c r="P22" s="275"/>
      <c r="Q22" s="95" t="s">
        <v>477</v>
      </c>
    </row>
    <row r="23" spans="2:17" x14ac:dyDescent="0.3">
      <c r="J23" s="233"/>
      <c r="K23" s="240" t="s">
        <v>434</v>
      </c>
      <c r="L23" s="241"/>
      <c r="M23" s="241"/>
      <c r="N23" s="241"/>
      <c r="O23" s="241"/>
      <c r="P23" s="242"/>
      <c r="Q23" s="96" t="s">
        <v>478</v>
      </c>
    </row>
    <row r="24" spans="2:17" x14ac:dyDescent="0.3">
      <c r="J24" s="233"/>
      <c r="K24" s="240" t="s">
        <v>435</v>
      </c>
      <c r="L24" s="241"/>
      <c r="M24" s="241"/>
      <c r="N24" s="241"/>
      <c r="O24" s="241"/>
      <c r="P24" s="242"/>
      <c r="Q24" s="96" t="s">
        <v>479</v>
      </c>
    </row>
    <row r="25" spans="2:17" ht="13.8" customHeight="1" x14ac:dyDescent="0.3">
      <c r="J25" s="233"/>
      <c r="K25" s="240" t="s">
        <v>476</v>
      </c>
      <c r="L25" s="241"/>
      <c r="M25" s="241"/>
      <c r="N25" s="241"/>
      <c r="O25" s="241"/>
      <c r="P25" s="242"/>
      <c r="Q25" s="96" t="s">
        <v>480</v>
      </c>
    </row>
    <row r="26" spans="2:17" x14ac:dyDescent="0.3">
      <c r="J26" s="233"/>
      <c r="K26" s="240" t="s">
        <v>436</v>
      </c>
      <c r="L26" s="241"/>
      <c r="M26" s="241"/>
      <c r="N26" s="241"/>
      <c r="O26" s="241"/>
      <c r="P26" s="242"/>
      <c r="Q26" s="96" t="s">
        <v>481</v>
      </c>
    </row>
    <row r="27" spans="2:17" x14ac:dyDescent="0.3">
      <c r="J27" s="233"/>
      <c r="K27" s="240" t="s">
        <v>437</v>
      </c>
      <c r="L27" s="241"/>
      <c r="M27" s="241"/>
      <c r="N27" s="241"/>
      <c r="O27" s="241"/>
      <c r="P27" s="242"/>
      <c r="Q27" s="96" t="s">
        <v>482</v>
      </c>
    </row>
    <row r="28" spans="2:17" x14ac:dyDescent="0.3">
      <c r="J28" s="233"/>
      <c r="K28" s="240" t="s">
        <v>438</v>
      </c>
      <c r="L28" s="241"/>
      <c r="M28" s="241"/>
      <c r="N28" s="241"/>
      <c r="O28" s="241"/>
      <c r="P28" s="242"/>
      <c r="Q28" s="96" t="s">
        <v>483</v>
      </c>
    </row>
    <row r="29" spans="2:17" x14ac:dyDescent="0.3">
      <c r="J29" s="233"/>
      <c r="K29" s="240" t="s">
        <v>439</v>
      </c>
      <c r="L29" s="241"/>
      <c r="M29" s="241"/>
      <c r="N29" s="241"/>
      <c r="O29" s="241"/>
      <c r="P29" s="242"/>
      <c r="Q29" s="96" t="s">
        <v>484</v>
      </c>
    </row>
    <row r="30" spans="2:17" x14ac:dyDescent="0.3">
      <c r="J30" s="233"/>
      <c r="K30" s="240" t="s">
        <v>440</v>
      </c>
      <c r="L30" s="241"/>
      <c r="M30" s="241"/>
      <c r="N30" s="241"/>
      <c r="O30" s="241"/>
      <c r="P30" s="242"/>
      <c r="Q30" s="96" t="s">
        <v>485</v>
      </c>
    </row>
    <row r="31" spans="2:17" x14ac:dyDescent="0.3">
      <c r="J31" s="233"/>
      <c r="K31" s="240" t="s">
        <v>441</v>
      </c>
      <c r="L31" s="241"/>
      <c r="M31" s="241"/>
      <c r="N31" s="241"/>
      <c r="O31" s="241"/>
      <c r="P31" s="242"/>
      <c r="Q31" s="96" t="s">
        <v>486</v>
      </c>
    </row>
    <row r="32" spans="2:17" x14ac:dyDescent="0.3">
      <c r="J32" s="233"/>
      <c r="K32" s="240" t="s">
        <v>442</v>
      </c>
      <c r="L32" s="241"/>
      <c r="M32" s="241"/>
      <c r="N32" s="241"/>
      <c r="O32" s="241"/>
      <c r="P32" s="242"/>
      <c r="Q32" s="96" t="s">
        <v>487</v>
      </c>
    </row>
    <row r="33" spans="10:17" x14ac:dyDescent="0.3">
      <c r="J33" s="233"/>
      <c r="K33" s="240" t="s">
        <v>443</v>
      </c>
      <c r="L33" s="241"/>
      <c r="M33" s="241"/>
      <c r="N33" s="241"/>
      <c r="O33" s="241"/>
      <c r="P33" s="242"/>
      <c r="Q33" s="98" t="s">
        <v>475</v>
      </c>
    </row>
    <row r="34" spans="10:17" x14ac:dyDescent="0.3">
      <c r="J34" s="233"/>
      <c r="K34" s="240" t="s">
        <v>444</v>
      </c>
      <c r="L34" s="241"/>
      <c r="M34" s="241"/>
      <c r="N34" s="241"/>
      <c r="O34" s="241"/>
      <c r="P34" s="242"/>
      <c r="Q34" s="98" t="s">
        <v>488</v>
      </c>
    </row>
    <row r="35" spans="10:17" x14ac:dyDescent="0.3">
      <c r="J35" s="233"/>
      <c r="K35" s="240" t="s">
        <v>445</v>
      </c>
      <c r="L35" s="241"/>
      <c r="M35" s="241"/>
      <c r="N35" s="241"/>
      <c r="O35" s="241"/>
      <c r="P35" s="242"/>
      <c r="Q35" s="98" t="s">
        <v>489</v>
      </c>
    </row>
    <row r="36" spans="10:17" x14ac:dyDescent="0.3">
      <c r="J36" s="233"/>
      <c r="K36" s="240"/>
      <c r="L36" s="241"/>
      <c r="M36" s="241"/>
      <c r="N36" s="241"/>
      <c r="O36" s="241"/>
      <c r="P36" s="242"/>
      <c r="Q36" s="98" t="s">
        <v>490</v>
      </c>
    </row>
    <row r="37" spans="10:17" x14ac:dyDescent="0.3">
      <c r="J37" s="233"/>
      <c r="K37" s="240"/>
      <c r="L37" s="241"/>
      <c r="M37" s="241"/>
      <c r="N37" s="241"/>
      <c r="O37" s="241"/>
      <c r="P37" s="242"/>
      <c r="Q37" s="99" t="s">
        <v>492</v>
      </c>
    </row>
    <row r="38" spans="10:17" ht="29.4" customHeight="1" x14ac:dyDescent="0.3">
      <c r="J38" s="233"/>
      <c r="K38" s="240"/>
      <c r="L38" s="241"/>
      <c r="M38" s="241"/>
      <c r="N38" s="241"/>
      <c r="O38" s="241"/>
      <c r="P38" s="242"/>
      <c r="Q38" s="99" t="s">
        <v>494</v>
      </c>
    </row>
    <row r="39" spans="10:17" x14ac:dyDescent="0.3">
      <c r="J39" s="233"/>
      <c r="K39" s="240"/>
      <c r="L39" s="241"/>
      <c r="M39" s="241"/>
      <c r="N39" s="241"/>
      <c r="O39" s="241"/>
      <c r="P39" s="241"/>
      <c r="Q39" s="96" t="s">
        <v>491</v>
      </c>
    </row>
    <row r="40" spans="10:17" x14ac:dyDescent="0.3">
      <c r="J40" s="233"/>
      <c r="K40" s="240"/>
      <c r="L40" s="241"/>
      <c r="M40" s="241"/>
      <c r="N40" s="241"/>
      <c r="O40" s="241"/>
      <c r="P40" s="242"/>
      <c r="Q40" s="96" t="s">
        <v>493</v>
      </c>
    </row>
    <row r="41" spans="10:17" x14ac:dyDescent="0.3">
      <c r="J41" s="233"/>
      <c r="K41" s="240"/>
      <c r="L41" s="241"/>
      <c r="M41" s="241"/>
      <c r="N41" s="241"/>
      <c r="O41" s="241"/>
      <c r="P41" s="242"/>
      <c r="Q41" s="96" t="s">
        <v>495</v>
      </c>
    </row>
    <row r="42" spans="10:17" x14ac:dyDescent="0.3">
      <c r="J42" s="233"/>
      <c r="K42" s="240"/>
      <c r="L42" s="241"/>
      <c r="M42" s="241"/>
      <c r="N42" s="241"/>
      <c r="O42" s="241"/>
      <c r="P42" s="242"/>
      <c r="Q42" s="98" t="s">
        <v>496</v>
      </c>
    </row>
    <row r="43" spans="10:17" x14ac:dyDescent="0.3">
      <c r="J43" s="233"/>
      <c r="K43" s="240"/>
      <c r="L43" s="241"/>
      <c r="M43" s="241"/>
      <c r="N43" s="241"/>
      <c r="O43" s="241"/>
      <c r="P43" s="242"/>
      <c r="Q43" s="96" t="s">
        <v>497</v>
      </c>
    </row>
    <row r="44" spans="10:17" x14ac:dyDescent="0.3">
      <c r="J44" s="233"/>
      <c r="K44" s="240"/>
      <c r="L44" s="241"/>
      <c r="M44" s="241"/>
      <c r="N44" s="241"/>
      <c r="O44" s="241"/>
      <c r="P44" s="242"/>
      <c r="Q44" s="98" t="s">
        <v>498</v>
      </c>
    </row>
    <row r="45" spans="10:17" ht="28.8" x14ac:dyDescent="0.3">
      <c r="J45" s="233"/>
      <c r="K45" s="240"/>
      <c r="L45" s="241"/>
      <c r="M45" s="241"/>
      <c r="N45" s="241"/>
      <c r="O45" s="241"/>
      <c r="P45" s="242"/>
      <c r="Q45" s="99" t="s">
        <v>499</v>
      </c>
    </row>
    <row r="46" spans="10:17" x14ac:dyDescent="0.3">
      <c r="J46" s="233"/>
      <c r="K46" s="240"/>
      <c r="L46" s="241"/>
      <c r="M46" s="241"/>
      <c r="N46" s="241"/>
      <c r="O46" s="241"/>
      <c r="P46" s="242"/>
      <c r="Q46" s="98" t="s">
        <v>500</v>
      </c>
    </row>
    <row r="47" spans="10:17" x14ac:dyDescent="0.3">
      <c r="J47" s="233"/>
      <c r="K47" s="240"/>
      <c r="L47" s="241"/>
      <c r="M47" s="241"/>
      <c r="N47" s="241"/>
      <c r="O47" s="241"/>
      <c r="P47" s="242"/>
      <c r="Q47" s="96" t="s">
        <v>501</v>
      </c>
    </row>
    <row r="48" spans="10:17" x14ac:dyDescent="0.3">
      <c r="J48" s="233"/>
      <c r="K48" s="240"/>
      <c r="L48" s="241"/>
      <c r="M48" s="241"/>
      <c r="N48" s="241"/>
      <c r="O48" s="241"/>
      <c r="P48" s="242"/>
      <c r="Q48" s="96" t="s">
        <v>502</v>
      </c>
    </row>
    <row r="49" spans="10:17" x14ac:dyDescent="0.3">
      <c r="J49" s="233"/>
      <c r="K49" s="240"/>
      <c r="L49" s="241"/>
      <c r="M49" s="241"/>
      <c r="N49" s="241"/>
      <c r="O49" s="241"/>
      <c r="P49" s="242"/>
      <c r="Q49" s="98" t="s">
        <v>503</v>
      </c>
    </row>
    <row r="50" spans="10:17" x14ac:dyDescent="0.3">
      <c r="J50" s="233"/>
      <c r="K50" s="240"/>
      <c r="L50" s="241"/>
      <c r="M50" s="241"/>
      <c r="N50" s="241"/>
      <c r="O50" s="241"/>
      <c r="P50" s="242"/>
      <c r="Q50" s="96" t="s">
        <v>504</v>
      </c>
    </row>
    <row r="51" spans="10:17" x14ac:dyDescent="0.3">
      <c r="J51" s="233"/>
      <c r="K51" s="240"/>
      <c r="L51" s="241"/>
      <c r="M51" s="241"/>
      <c r="N51" s="241"/>
      <c r="O51" s="241"/>
      <c r="P51" s="242"/>
      <c r="Q51" s="96" t="s">
        <v>505</v>
      </c>
    </row>
    <row r="52" spans="10:17" x14ac:dyDescent="0.3">
      <c r="J52" s="233"/>
      <c r="K52" s="240"/>
      <c r="L52" s="241"/>
      <c r="M52" s="241"/>
      <c r="N52" s="241"/>
      <c r="O52" s="241"/>
      <c r="P52" s="242"/>
      <c r="Q52" s="98" t="s">
        <v>506</v>
      </c>
    </row>
    <row r="53" spans="10:17" x14ac:dyDescent="0.3">
      <c r="J53" s="233"/>
      <c r="K53" s="240"/>
      <c r="L53" s="241"/>
      <c r="M53" s="241"/>
      <c r="N53" s="241"/>
      <c r="O53" s="241"/>
      <c r="P53" s="242"/>
      <c r="Q53" s="96" t="s">
        <v>507</v>
      </c>
    </row>
    <row r="54" spans="10:17" x14ac:dyDescent="0.3">
      <c r="J54" s="233"/>
      <c r="K54" s="240"/>
      <c r="L54" s="241"/>
      <c r="M54" s="241"/>
      <c r="N54" s="241"/>
      <c r="O54" s="241"/>
      <c r="P54" s="242"/>
      <c r="Q54" s="96" t="s">
        <v>508</v>
      </c>
    </row>
    <row r="55" spans="10:17" x14ac:dyDescent="0.3">
      <c r="J55" s="233"/>
      <c r="K55" s="240"/>
      <c r="L55" s="241"/>
      <c r="M55" s="241"/>
      <c r="N55" s="241"/>
      <c r="O55" s="241"/>
      <c r="P55" s="242"/>
      <c r="Q55" s="98" t="s">
        <v>509</v>
      </c>
    </row>
    <row r="56" spans="10:17" x14ac:dyDescent="0.3">
      <c r="J56" s="233"/>
      <c r="K56" s="240"/>
      <c r="L56" s="241"/>
      <c r="M56" s="241"/>
      <c r="N56" s="241"/>
      <c r="O56" s="241"/>
      <c r="P56" s="242"/>
      <c r="Q56" s="96" t="s">
        <v>510</v>
      </c>
    </row>
    <row r="57" spans="10:17" x14ac:dyDescent="0.3">
      <c r="J57" s="233"/>
      <c r="K57" s="240"/>
      <c r="L57" s="241"/>
      <c r="M57" s="241"/>
      <c r="N57" s="241"/>
      <c r="O57" s="241"/>
      <c r="P57" s="242"/>
      <c r="Q57" s="96" t="s">
        <v>511</v>
      </c>
    </row>
    <row r="58" spans="10:17" x14ac:dyDescent="0.3">
      <c r="J58" s="233"/>
      <c r="K58" s="240"/>
      <c r="L58" s="241"/>
      <c r="M58" s="241"/>
      <c r="N58" s="241"/>
      <c r="O58" s="241"/>
      <c r="P58" s="242"/>
      <c r="Q58" s="96" t="s">
        <v>512</v>
      </c>
    </row>
    <row r="59" spans="10:17" x14ac:dyDescent="0.3">
      <c r="J59" s="233"/>
      <c r="K59" s="240"/>
      <c r="L59" s="241"/>
      <c r="M59" s="241"/>
      <c r="N59" s="241"/>
      <c r="O59" s="241"/>
      <c r="P59" s="242"/>
      <c r="Q59" s="98" t="s">
        <v>513</v>
      </c>
    </row>
    <row r="60" spans="10:17" x14ac:dyDescent="0.3">
      <c r="J60" s="233"/>
      <c r="K60" s="240"/>
      <c r="L60" s="241"/>
      <c r="M60" s="241"/>
      <c r="N60" s="241"/>
      <c r="O60" s="241"/>
      <c r="P60" s="242"/>
      <c r="Q60" s="96" t="s">
        <v>514</v>
      </c>
    </row>
    <row r="61" spans="10:17" x14ac:dyDescent="0.3">
      <c r="J61" s="233"/>
      <c r="K61" s="240"/>
      <c r="L61" s="241"/>
      <c r="M61" s="241"/>
      <c r="N61" s="241"/>
      <c r="O61" s="241"/>
      <c r="P61" s="242"/>
      <c r="Q61" s="96" t="s">
        <v>515</v>
      </c>
    </row>
    <row r="62" spans="10:17" x14ac:dyDescent="0.3">
      <c r="J62" s="233"/>
      <c r="K62" s="240"/>
      <c r="L62" s="241"/>
      <c r="M62" s="241"/>
      <c r="N62" s="241"/>
      <c r="O62" s="241"/>
      <c r="P62" s="242"/>
      <c r="Q62" s="96" t="s">
        <v>516</v>
      </c>
    </row>
    <row r="63" spans="10:17" x14ac:dyDescent="0.3">
      <c r="J63" s="233"/>
      <c r="K63" s="240"/>
      <c r="L63" s="241"/>
      <c r="M63" s="241"/>
      <c r="N63" s="241"/>
      <c r="O63" s="241"/>
      <c r="P63" s="242"/>
      <c r="Q63" s="98" t="s">
        <v>517</v>
      </c>
    </row>
    <row r="64" spans="10:17" x14ac:dyDescent="0.3">
      <c r="J64" s="233"/>
      <c r="K64" s="240"/>
      <c r="L64" s="241"/>
      <c r="M64" s="241"/>
      <c r="N64" s="241"/>
      <c r="O64" s="241"/>
      <c r="P64" s="242"/>
      <c r="Q64" s="96" t="s">
        <v>518</v>
      </c>
    </row>
    <row r="65" spans="10:17" x14ac:dyDescent="0.3">
      <c r="J65" s="233"/>
      <c r="K65" s="240"/>
      <c r="L65" s="241"/>
      <c r="M65" s="241"/>
      <c r="N65" s="241"/>
      <c r="O65" s="241"/>
      <c r="P65" s="242"/>
      <c r="Q65" s="96" t="s">
        <v>519</v>
      </c>
    </row>
    <row r="66" spans="10:17" x14ac:dyDescent="0.3">
      <c r="J66" s="233"/>
      <c r="K66" s="240"/>
      <c r="L66" s="241"/>
      <c r="M66" s="241"/>
      <c r="N66" s="241"/>
      <c r="O66" s="241"/>
      <c r="P66" s="242"/>
      <c r="Q66" s="96" t="s">
        <v>520</v>
      </c>
    </row>
    <row r="67" spans="10:17" x14ac:dyDescent="0.3">
      <c r="J67" s="233"/>
      <c r="K67" s="240"/>
      <c r="L67" s="241"/>
      <c r="M67" s="241"/>
      <c r="N67" s="241"/>
      <c r="O67" s="241"/>
      <c r="P67" s="242"/>
      <c r="Q67" s="98" t="s">
        <v>521</v>
      </c>
    </row>
    <row r="68" spans="10:17" x14ac:dyDescent="0.3">
      <c r="J68" s="233"/>
      <c r="K68" s="240"/>
      <c r="L68" s="241"/>
      <c r="M68" s="241"/>
      <c r="N68" s="241"/>
      <c r="O68" s="241"/>
      <c r="P68" s="242"/>
      <c r="Q68" s="96" t="s">
        <v>522</v>
      </c>
    </row>
    <row r="69" spans="10:17" x14ac:dyDescent="0.3">
      <c r="J69" s="233"/>
      <c r="K69" s="240"/>
      <c r="L69" s="241"/>
      <c r="M69" s="241"/>
      <c r="N69" s="241"/>
      <c r="O69" s="241"/>
      <c r="P69" s="242"/>
      <c r="Q69" s="96" t="s">
        <v>524</v>
      </c>
    </row>
    <row r="70" spans="10:17" x14ac:dyDescent="0.3">
      <c r="J70" s="233"/>
      <c r="K70" s="240"/>
      <c r="L70" s="241"/>
      <c r="M70" s="241"/>
      <c r="N70" s="241"/>
      <c r="O70" s="241"/>
      <c r="P70" s="242"/>
      <c r="Q70" s="96" t="s">
        <v>523</v>
      </c>
    </row>
    <row r="71" spans="10:17" x14ac:dyDescent="0.3">
      <c r="J71" s="233"/>
      <c r="K71" s="240"/>
      <c r="L71" s="241"/>
      <c r="M71" s="241"/>
      <c r="N71" s="241"/>
      <c r="O71" s="241"/>
      <c r="P71" s="242"/>
      <c r="Q71" s="96" t="s">
        <v>525</v>
      </c>
    </row>
    <row r="72" spans="10:17" x14ac:dyDescent="0.3">
      <c r="J72" s="233"/>
      <c r="K72" s="240"/>
      <c r="L72" s="241"/>
      <c r="M72" s="241"/>
      <c r="N72" s="241"/>
      <c r="O72" s="241"/>
      <c r="P72" s="242"/>
      <c r="Q72" s="96" t="s">
        <v>526</v>
      </c>
    </row>
    <row r="73" spans="10:17" x14ac:dyDescent="0.3">
      <c r="J73" s="233"/>
      <c r="K73" s="240"/>
      <c r="L73" s="241"/>
      <c r="M73" s="241"/>
      <c r="N73" s="241"/>
      <c r="O73" s="241"/>
      <c r="P73" s="242"/>
      <c r="Q73" s="96" t="s">
        <v>527</v>
      </c>
    </row>
    <row r="74" spans="10:17" x14ac:dyDescent="0.3">
      <c r="J74" s="233"/>
      <c r="K74" s="240"/>
      <c r="L74" s="241"/>
      <c r="M74" s="241"/>
      <c r="N74" s="241"/>
      <c r="O74" s="241"/>
      <c r="P74" s="242"/>
      <c r="Q74" s="96" t="s">
        <v>528</v>
      </c>
    </row>
    <row r="75" spans="10:17" x14ac:dyDescent="0.3">
      <c r="J75" s="233"/>
      <c r="K75" s="240"/>
      <c r="L75" s="241"/>
      <c r="M75" s="241"/>
      <c r="N75" s="241"/>
      <c r="O75" s="241"/>
      <c r="P75" s="242"/>
      <c r="Q75" s="96" t="s">
        <v>529</v>
      </c>
    </row>
    <row r="76" spans="10:17" x14ac:dyDescent="0.3">
      <c r="J76" s="233"/>
      <c r="K76" s="240"/>
      <c r="L76" s="241"/>
      <c r="M76" s="241"/>
      <c r="N76" s="241"/>
      <c r="O76" s="241"/>
      <c r="P76" s="242"/>
      <c r="Q76" s="96" t="s">
        <v>530</v>
      </c>
    </row>
    <row r="77" spans="10:17" x14ac:dyDescent="0.3">
      <c r="J77" s="233"/>
      <c r="K77" s="240"/>
      <c r="L77" s="241"/>
      <c r="M77" s="241"/>
      <c r="N77" s="241"/>
      <c r="O77" s="241"/>
      <c r="P77" s="242"/>
      <c r="Q77" s="96" t="s">
        <v>531</v>
      </c>
    </row>
    <row r="78" spans="10:17" x14ac:dyDescent="0.3">
      <c r="J78" s="233"/>
      <c r="K78" s="240"/>
      <c r="L78" s="241"/>
      <c r="M78" s="241"/>
      <c r="N78" s="241"/>
      <c r="O78" s="241"/>
      <c r="P78" s="242"/>
      <c r="Q78" s="96" t="s">
        <v>532</v>
      </c>
    </row>
    <row r="79" spans="10:17" x14ac:dyDescent="0.3">
      <c r="J79" s="233"/>
      <c r="K79" s="240"/>
      <c r="L79" s="241"/>
      <c r="M79" s="241"/>
      <c r="N79" s="241"/>
      <c r="O79" s="241"/>
      <c r="P79" s="242"/>
      <c r="Q79" s="96" t="s">
        <v>533</v>
      </c>
    </row>
    <row r="80" spans="10:17" x14ac:dyDescent="0.3">
      <c r="J80" s="233"/>
      <c r="K80" s="240"/>
      <c r="L80" s="241"/>
      <c r="M80" s="241"/>
      <c r="N80" s="241"/>
      <c r="O80" s="241"/>
      <c r="P80" s="242"/>
      <c r="Q80" s="96" t="s">
        <v>534</v>
      </c>
    </row>
    <row r="81" spans="10:17" x14ac:dyDescent="0.3">
      <c r="J81" s="233"/>
      <c r="K81" s="240"/>
      <c r="L81" s="241"/>
      <c r="M81" s="241"/>
      <c r="N81" s="241"/>
      <c r="O81" s="241"/>
      <c r="P81" s="242"/>
      <c r="Q81" s="96" t="s">
        <v>535</v>
      </c>
    </row>
    <row r="82" spans="10:17" x14ac:dyDescent="0.3">
      <c r="J82" s="233"/>
      <c r="K82" s="240"/>
      <c r="L82" s="241"/>
      <c r="M82" s="241"/>
      <c r="N82" s="241"/>
      <c r="O82" s="241"/>
      <c r="P82" s="242"/>
      <c r="Q82" s="96" t="s">
        <v>536</v>
      </c>
    </row>
    <row r="83" spans="10:17" x14ac:dyDescent="0.3">
      <c r="J83" s="233"/>
      <c r="K83" s="240"/>
      <c r="L83" s="241"/>
      <c r="M83" s="241"/>
      <c r="N83" s="241"/>
      <c r="O83" s="241"/>
      <c r="P83" s="242"/>
      <c r="Q83" s="96" t="s">
        <v>537</v>
      </c>
    </row>
    <row r="84" spans="10:17" x14ac:dyDescent="0.3">
      <c r="J84" s="233"/>
      <c r="K84" s="240"/>
      <c r="L84" s="241"/>
      <c r="M84" s="241"/>
      <c r="N84" s="241"/>
      <c r="O84" s="241"/>
      <c r="P84" s="242"/>
      <c r="Q84" s="96" t="s">
        <v>538</v>
      </c>
    </row>
    <row r="85" spans="10:17" x14ac:dyDescent="0.3">
      <c r="J85" s="233"/>
      <c r="K85" s="240"/>
      <c r="L85" s="241"/>
      <c r="M85" s="241"/>
      <c r="N85" s="241"/>
      <c r="O85" s="241"/>
      <c r="P85" s="242"/>
      <c r="Q85" s="96" t="s">
        <v>539</v>
      </c>
    </row>
    <row r="86" spans="10:17" x14ac:dyDescent="0.3">
      <c r="J86" s="233"/>
      <c r="K86" s="240"/>
      <c r="L86" s="241"/>
      <c r="M86" s="241"/>
      <c r="N86" s="241"/>
      <c r="O86" s="241"/>
      <c r="P86" s="242"/>
      <c r="Q86" s="96" t="s">
        <v>540</v>
      </c>
    </row>
    <row r="87" spans="10:17" x14ac:dyDescent="0.3">
      <c r="J87" s="233"/>
      <c r="K87" s="240"/>
      <c r="L87" s="241"/>
      <c r="M87" s="241"/>
      <c r="N87" s="241"/>
      <c r="O87" s="241"/>
      <c r="P87" s="242"/>
      <c r="Q87" s="96" t="s">
        <v>541</v>
      </c>
    </row>
    <row r="88" spans="10:17" ht="15" thickBot="1" x14ac:dyDescent="0.35">
      <c r="J88" s="234"/>
      <c r="K88" s="250"/>
      <c r="L88" s="251"/>
      <c r="M88" s="251"/>
      <c r="N88" s="251"/>
      <c r="O88" s="251"/>
      <c r="P88" s="252"/>
      <c r="Q88" s="97" t="s">
        <v>542</v>
      </c>
    </row>
    <row r="89" spans="10:17" x14ac:dyDescent="0.3">
      <c r="J89" s="235" t="s">
        <v>218</v>
      </c>
      <c r="K89" s="256" t="s">
        <v>457</v>
      </c>
      <c r="L89" s="257"/>
      <c r="M89" s="257"/>
      <c r="N89" s="257"/>
      <c r="O89" s="257"/>
      <c r="P89" s="258"/>
      <c r="Q89" s="93" t="s">
        <v>457</v>
      </c>
    </row>
    <row r="90" spans="10:17" x14ac:dyDescent="0.3">
      <c r="J90" s="236"/>
      <c r="K90" s="259" t="s">
        <v>448</v>
      </c>
      <c r="L90" s="260"/>
      <c r="M90" s="260"/>
      <c r="N90" s="260"/>
      <c r="O90" s="260"/>
      <c r="P90" s="227"/>
      <c r="Q90" s="85" t="s">
        <v>459</v>
      </c>
    </row>
    <row r="91" spans="10:17" ht="15" thickBot="1" x14ac:dyDescent="0.35">
      <c r="J91" s="237"/>
      <c r="K91" s="253" t="s">
        <v>426</v>
      </c>
      <c r="L91" s="254"/>
      <c r="M91" s="254"/>
      <c r="N91" s="254"/>
      <c r="O91" s="254"/>
      <c r="P91" s="255"/>
      <c r="Q91" s="86" t="s">
        <v>474</v>
      </c>
    </row>
    <row r="92" spans="10:17" x14ac:dyDescent="0.3">
      <c r="J92" s="238" t="s">
        <v>454</v>
      </c>
      <c r="K92" s="267" t="s">
        <v>456</v>
      </c>
      <c r="L92" s="268"/>
      <c r="M92" s="268"/>
      <c r="N92" s="268"/>
      <c r="O92" s="268"/>
      <c r="P92" s="269"/>
      <c r="Q92" s="83" t="s">
        <v>456</v>
      </c>
    </row>
    <row r="93" spans="10:17" ht="15" thickBot="1" x14ac:dyDescent="0.35">
      <c r="J93" s="239"/>
      <c r="K93" s="264" t="s">
        <v>426</v>
      </c>
      <c r="L93" s="265"/>
      <c r="M93" s="265"/>
      <c r="N93" s="265"/>
      <c r="O93" s="265"/>
      <c r="P93" s="266"/>
      <c r="Q93" s="87" t="s">
        <v>455</v>
      </c>
    </row>
    <row r="94" spans="10:17" x14ac:dyDescent="0.3">
      <c r="J94" s="235" t="s">
        <v>220</v>
      </c>
      <c r="K94" s="256" t="s">
        <v>449</v>
      </c>
      <c r="L94" s="257"/>
      <c r="M94" s="257"/>
      <c r="N94" s="257"/>
      <c r="O94" s="257"/>
      <c r="P94" s="258"/>
      <c r="Q94" s="84" t="s">
        <v>449</v>
      </c>
    </row>
    <row r="95" spans="10:17" x14ac:dyDescent="0.3">
      <c r="J95" s="236"/>
      <c r="K95" s="259" t="s">
        <v>450</v>
      </c>
      <c r="L95" s="260"/>
      <c r="M95" s="260"/>
      <c r="N95" s="260"/>
      <c r="O95" s="260"/>
      <c r="P95" s="227"/>
      <c r="Q95" s="85" t="s">
        <v>399</v>
      </c>
    </row>
    <row r="96" spans="10:17" x14ac:dyDescent="0.3">
      <c r="J96" s="236"/>
      <c r="K96" s="259" t="s">
        <v>451</v>
      </c>
      <c r="L96" s="260"/>
      <c r="M96" s="260"/>
      <c r="N96" s="260"/>
      <c r="O96" s="260"/>
      <c r="P96" s="227"/>
      <c r="Q96" s="85" t="s">
        <v>399</v>
      </c>
    </row>
    <row r="97" spans="10:20" x14ac:dyDescent="0.3">
      <c r="J97" s="236"/>
      <c r="K97" s="259" t="s">
        <v>399</v>
      </c>
      <c r="L97" s="260"/>
      <c r="M97" s="260"/>
      <c r="N97" s="260"/>
      <c r="O97" s="260"/>
      <c r="P97" s="227"/>
      <c r="Q97" s="85" t="s">
        <v>452</v>
      </c>
      <c r="R97" s="74"/>
      <c r="S97" s="74"/>
      <c r="T97" s="74"/>
    </row>
    <row r="98" spans="10:20" ht="15" thickBot="1" x14ac:dyDescent="0.35">
      <c r="J98" s="237"/>
      <c r="K98" s="253" t="s">
        <v>399</v>
      </c>
      <c r="L98" s="254"/>
      <c r="M98" s="254"/>
      <c r="N98" s="254"/>
      <c r="O98" s="254"/>
      <c r="P98" s="255"/>
      <c r="Q98" s="86" t="s">
        <v>458</v>
      </c>
    </row>
    <row r="99" spans="10:20" x14ac:dyDescent="0.3">
      <c r="J99" s="229" t="s">
        <v>219</v>
      </c>
      <c r="K99" s="247" t="s">
        <v>453</v>
      </c>
      <c r="L99" s="248"/>
      <c r="M99" s="248"/>
      <c r="N99" s="248"/>
      <c r="O99" s="248"/>
      <c r="P99" s="249"/>
      <c r="Q99" s="88" t="s">
        <v>453</v>
      </c>
    </row>
    <row r="100" spans="10:20" x14ac:dyDescent="0.3">
      <c r="J100" s="230"/>
      <c r="K100" s="261" t="s">
        <v>446</v>
      </c>
      <c r="L100" s="262"/>
      <c r="M100" s="262"/>
      <c r="N100" s="262"/>
      <c r="O100" s="262"/>
      <c r="P100" s="263"/>
      <c r="Q100" s="89" t="s">
        <v>460</v>
      </c>
    </row>
    <row r="101" spans="10:20" ht="15" thickBot="1" x14ac:dyDescent="0.35">
      <c r="J101" s="231"/>
      <c r="K101" s="244" t="s">
        <v>447</v>
      </c>
      <c r="L101" s="245"/>
      <c r="M101" s="245"/>
      <c r="N101" s="245"/>
      <c r="O101" s="245"/>
      <c r="P101" s="246"/>
      <c r="Q101" s="90" t="s">
        <v>447</v>
      </c>
    </row>
    <row r="104" spans="10:20" x14ac:dyDescent="0.3">
      <c r="O104" s="54"/>
      <c r="P104" s="54"/>
    </row>
    <row r="105" spans="10:20" x14ac:dyDescent="0.3">
      <c r="O105" s="73"/>
      <c r="P105" s="54"/>
    </row>
    <row r="106" spans="10:20" x14ac:dyDescent="0.3">
      <c r="O106" s="54"/>
      <c r="P106" s="54"/>
    </row>
    <row r="107" spans="10:20" x14ac:dyDescent="0.3">
      <c r="O107" s="54"/>
      <c r="P107" s="54"/>
    </row>
    <row r="108" spans="10:20" x14ac:dyDescent="0.3">
      <c r="O108" s="73"/>
      <c r="P108" s="54"/>
    </row>
  </sheetData>
  <mergeCells count="87">
    <mergeCell ref="K21:P21"/>
    <mergeCell ref="K28:P28"/>
    <mergeCell ref="K27:P27"/>
    <mergeCell ref="K26:P26"/>
    <mergeCell ref="K25:P25"/>
    <mergeCell ref="K24:P24"/>
    <mergeCell ref="K23:P23"/>
    <mergeCell ref="K22:P22"/>
    <mergeCell ref="K40:P40"/>
    <mergeCell ref="K41:P41"/>
    <mergeCell ref="K42:P42"/>
    <mergeCell ref="K43:P43"/>
    <mergeCell ref="K65:P65"/>
    <mergeCell ref="K45:P45"/>
    <mergeCell ref="K46:P46"/>
    <mergeCell ref="K47:P47"/>
    <mergeCell ref="K61:P61"/>
    <mergeCell ref="K62:P62"/>
    <mergeCell ref="K57:P57"/>
    <mergeCell ref="K58:P58"/>
    <mergeCell ref="K59:P59"/>
    <mergeCell ref="K60:P60"/>
    <mergeCell ref="K53:P53"/>
    <mergeCell ref="B3:F3"/>
    <mergeCell ref="K101:P101"/>
    <mergeCell ref="K99:P99"/>
    <mergeCell ref="K88:P88"/>
    <mergeCell ref="K91:P91"/>
    <mergeCell ref="K94:P94"/>
    <mergeCell ref="K95:P95"/>
    <mergeCell ref="K96:P96"/>
    <mergeCell ref="K89:P89"/>
    <mergeCell ref="K100:P100"/>
    <mergeCell ref="K93:P93"/>
    <mergeCell ref="K97:P97"/>
    <mergeCell ref="K98:P98"/>
    <mergeCell ref="K92:P92"/>
    <mergeCell ref="K90:P90"/>
    <mergeCell ref="K66:P66"/>
    <mergeCell ref="K32:P32"/>
    <mergeCell ref="K33:P33"/>
    <mergeCell ref="K34:P34"/>
    <mergeCell ref="K87:P87"/>
    <mergeCell ref="K67:P67"/>
    <mergeCell ref="K54:P54"/>
    <mergeCell ref="K55:P55"/>
    <mergeCell ref="K56:P56"/>
    <mergeCell ref="K51:P51"/>
    <mergeCell ref="K52:P52"/>
    <mergeCell ref="K48:P48"/>
    <mergeCell ref="K86:P86"/>
    <mergeCell ref="K76:P76"/>
    <mergeCell ref="K77:P77"/>
    <mergeCell ref="K72:P72"/>
    <mergeCell ref="K73:P73"/>
    <mergeCell ref="K83:P83"/>
    <mergeCell ref="K84:P84"/>
    <mergeCell ref="K85:P85"/>
    <mergeCell ref="K30:P30"/>
    <mergeCell ref="K29:P29"/>
    <mergeCell ref="K44:P44"/>
    <mergeCell ref="K36:P36"/>
    <mergeCell ref="K37:P37"/>
    <mergeCell ref="K38:P38"/>
    <mergeCell ref="K39:P39"/>
    <mergeCell ref="K31:P31"/>
    <mergeCell ref="K49:P49"/>
    <mergeCell ref="K50:P50"/>
    <mergeCell ref="K63:P63"/>
    <mergeCell ref="K64:P64"/>
    <mergeCell ref="K35:P35"/>
    <mergeCell ref="K68:P68"/>
    <mergeCell ref="K69:P69"/>
    <mergeCell ref="K70:P70"/>
    <mergeCell ref="K71:P71"/>
    <mergeCell ref="K82:P82"/>
    <mergeCell ref="K78:P78"/>
    <mergeCell ref="K79:P79"/>
    <mergeCell ref="K80:P80"/>
    <mergeCell ref="K81:P81"/>
    <mergeCell ref="K74:P74"/>
    <mergeCell ref="K75:P75"/>
    <mergeCell ref="J99:J101"/>
    <mergeCell ref="J22:J88"/>
    <mergeCell ref="J89:J91"/>
    <mergeCell ref="J92:J93"/>
    <mergeCell ref="J94:J98"/>
  </mergeCells>
  <conditionalFormatting sqref="C7:D8 G7:H12 I9 I11 I13 I15 O10 K8:K11 G15 G13 H13:H15 C10:D13 G16:H17 K13:N14">
    <cfRule type="cellIs" dxfId="58" priority="11" operator="equal">
      <formula>"0 oder 1"</formula>
    </cfRule>
  </conditionalFormatting>
  <conditionalFormatting sqref="C9:D9">
    <cfRule type="cellIs" dxfId="57" priority="7" operator="equal">
      <formula>"0 oder 1"</formula>
    </cfRule>
  </conditionalFormatting>
  <conditionalFormatting sqref="G14">
    <cfRule type="cellIs" dxfId="56" priority="5" operator="equal">
      <formula>"0 oder 1"</formula>
    </cfRule>
  </conditionalFormatting>
  <conditionalFormatting sqref="M7:M12">
    <cfRule type="cellIs" dxfId="55" priority="4" operator="equal">
      <formula>"0 oder 1"</formula>
    </cfRule>
  </conditionalFormatting>
  <conditionalFormatting sqref="B12">
    <cfRule type="cellIs" dxfId="54" priority="3" operator="equal">
      <formula>"0 oder 1"</formula>
    </cfRule>
  </conditionalFormatting>
  <conditionalFormatting sqref="F16">
    <cfRule type="cellIs" dxfId="53" priority="2" operator="equal">
      <formula>"0 oder 1"</formula>
    </cfRule>
  </conditionalFormatting>
  <conditionalFormatting sqref="J13">
    <cfRule type="cellIs" dxfId="52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zoomScaleNormal="100" workbookViewId="0">
      <selection activeCell="B1" sqref="B1"/>
    </sheetView>
  </sheetViews>
  <sheetFormatPr baseColWidth="10" defaultRowHeight="14.4" x14ac:dyDescent="0.3"/>
  <cols>
    <col min="1" max="1" width="11.5546875" style="6"/>
    <col min="2" max="2" width="41.21875" style="6" customWidth="1"/>
    <col min="3" max="3" width="11.77734375" style="6" bestFit="1" customWidth="1"/>
    <col min="4" max="16384" width="11.5546875" style="6"/>
  </cols>
  <sheetData>
    <row r="3" spans="2:10" ht="21" x14ac:dyDescent="0.4">
      <c r="B3" s="13" t="s">
        <v>572</v>
      </c>
    </row>
    <row r="4" spans="2:10" ht="18" x14ac:dyDescent="0.35">
      <c r="B4" s="52" t="s">
        <v>572</v>
      </c>
      <c r="C4" s="52"/>
      <c r="D4" s="15"/>
    </row>
    <row r="5" spans="2:10" x14ac:dyDescent="0.3">
      <c r="H5" s="31"/>
      <c r="I5" s="60"/>
      <c r="J5" s="43"/>
    </row>
    <row r="6" spans="2:10" x14ac:dyDescent="0.3">
      <c r="B6" s="21" t="s">
        <v>598</v>
      </c>
      <c r="C6" s="17" t="s">
        <v>225</v>
      </c>
      <c r="D6" s="17" t="s">
        <v>226</v>
      </c>
      <c r="H6" s="31"/>
      <c r="I6" s="60"/>
      <c r="J6" s="43"/>
    </row>
    <row r="7" spans="2:10" ht="43.2" x14ac:dyDescent="0.3">
      <c r="B7" s="57" t="s">
        <v>660</v>
      </c>
      <c r="C7" s="18">
        <v>1</v>
      </c>
      <c r="D7" s="18">
        <v>0</v>
      </c>
      <c r="H7" s="31"/>
      <c r="I7" s="31"/>
      <c r="J7" s="31"/>
    </row>
    <row r="8" spans="2:10" ht="29.4" thickBot="1" x14ac:dyDescent="0.35">
      <c r="B8" s="32" t="s">
        <v>661</v>
      </c>
      <c r="C8" s="19">
        <v>1</v>
      </c>
      <c r="D8" s="19">
        <v>0</v>
      </c>
    </row>
    <row r="9" spans="2:10" ht="15" thickTop="1" x14ac:dyDescent="0.3">
      <c r="B9" s="20" t="s">
        <v>575</v>
      </c>
      <c r="C9" s="20">
        <f>AVERAGE(C7:C8)</f>
        <v>1</v>
      </c>
      <c r="D9" s="20">
        <f>AVERAGE(D7:D8)</f>
        <v>0</v>
      </c>
    </row>
    <row r="10" spans="2:10" x14ac:dyDescent="0.3">
      <c r="B10" s="31"/>
      <c r="C10" s="31"/>
      <c r="D10" s="31"/>
    </row>
    <row r="11" spans="2:10" x14ac:dyDescent="0.3">
      <c r="E11" s="6" t="s">
        <v>312</v>
      </c>
      <c r="F11" s="6" t="s">
        <v>312</v>
      </c>
    </row>
  </sheetData>
  <conditionalFormatting sqref="C7:D7 C10:D10">
    <cfRule type="cellIs" dxfId="51" priority="5" operator="equal">
      <formula>"0 oder 1"</formula>
    </cfRule>
  </conditionalFormatting>
  <conditionalFormatting sqref="C8:D8">
    <cfRule type="cellIs" dxfId="50" priority="3" operator="equal">
      <formula>"0 oder 1"</formula>
    </cfRule>
  </conditionalFormatting>
  <conditionalFormatting sqref="C9:D9">
    <cfRule type="cellIs" dxfId="49" priority="2" operator="equal">
      <formula>"0 oder 1"</formula>
    </cfRule>
  </conditionalFormatting>
  <conditionalFormatting sqref="B9">
    <cfRule type="cellIs" dxfId="48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63.33203125" style="6" bestFit="1" customWidth="1"/>
    <col min="3" max="3" width="11.77734375" style="6" bestFit="1" customWidth="1"/>
    <col min="4" max="5" width="11.5546875" style="6"/>
    <col min="6" max="6" width="63.33203125" style="6" bestFit="1" customWidth="1"/>
    <col min="7" max="7" width="11.77734375" style="6" bestFit="1" customWidth="1"/>
    <col min="8" max="9" width="11.5546875" style="6"/>
    <col min="10" max="10" width="63.33203125" style="6" bestFit="1" customWidth="1"/>
    <col min="11" max="11" width="11.77734375" style="6" bestFit="1" customWidth="1"/>
    <col min="12" max="16384" width="11.5546875" style="6"/>
  </cols>
  <sheetData>
    <row r="3" spans="2:12" ht="21" x14ac:dyDescent="0.4">
      <c r="B3" s="13" t="s">
        <v>10</v>
      </c>
      <c r="F3" s="13"/>
      <c r="J3" s="13"/>
    </row>
    <row r="4" spans="2:12" ht="18" x14ac:dyDescent="0.35">
      <c r="B4" s="102" t="s">
        <v>592</v>
      </c>
      <c r="C4" s="52"/>
      <c r="D4" s="15"/>
      <c r="F4" s="102" t="s">
        <v>593</v>
      </c>
      <c r="G4" s="102"/>
      <c r="H4" s="15"/>
      <c r="J4" s="102" t="s">
        <v>615</v>
      </c>
      <c r="K4" s="102"/>
      <c r="L4" s="15"/>
    </row>
    <row r="6" spans="2:12" x14ac:dyDescent="0.3">
      <c r="B6" s="21" t="s">
        <v>597</v>
      </c>
      <c r="C6" s="17" t="s">
        <v>225</v>
      </c>
      <c r="D6" s="17" t="s">
        <v>226</v>
      </c>
      <c r="F6" s="21" t="s">
        <v>597</v>
      </c>
      <c r="G6" s="17" t="s">
        <v>225</v>
      </c>
      <c r="H6" s="17" t="s">
        <v>226</v>
      </c>
      <c r="J6" s="21" t="s">
        <v>597</v>
      </c>
      <c r="K6" s="17" t="s">
        <v>225</v>
      </c>
      <c r="L6" s="17" t="s">
        <v>226</v>
      </c>
    </row>
    <row r="7" spans="2:12" ht="58.2" thickBot="1" x14ac:dyDescent="0.35">
      <c r="B7" s="145" t="s">
        <v>606</v>
      </c>
      <c r="C7" s="55">
        <f>(1.75-1)/(7-1)</f>
        <v>0.125</v>
      </c>
      <c r="D7" s="55">
        <f>(3.33-1)/(7-1)</f>
        <v>0.38833333333333336</v>
      </c>
      <c r="E7" s="29"/>
      <c r="F7" s="148" t="s">
        <v>608</v>
      </c>
      <c r="G7" s="72">
        <f>(5-1)/(7-1)</f>
        <v>0.66666666666666663</v>
      </c>
      <c r="H7" s="72">
        <f>(6-1)/(7-1)</f>
        <v>0.83333333333333337</v>
      </c>
      <c r="J7" s="148" t="s">
        <v>25</v>
      </c>
      <c r="K7" s="19">
        <f>(5.5-1)/(7-1)</f>
        <v>0.75</v>
      </c>
      <c r="L7" s="72">
        <f>(6.67-1)/(7-1)</f>
        <v>0.94499999999999995</v>
      </c>
    </row>
    <row r="8" spans="2:12" ht="30" thickTop="1" thickBot="1" x14ac:dyDescent="0.35">
      <c r="B8" s="148" t="s">
        <v>607</v>
      </c>
      <c r="C8" s="72">
        <f>(5.75-1)/(7-1)</f>
        <v>0.79166666666666663</v>
      </c>
      <c r="D8" s="72">
        <f>(6-1)/(7-1)</f>
        <v>0.83333333333333337</v>
      </c>
      <c r="F8" s="103" t="s">
        <v>575</v>
      </c>
      <c r="G8" s="51">
        <f>AVERAGE(G7:G7)</f>
        <v>0.66666666666666663</v>
      </c>
      <c r="H8" s="51">
        <f>AVERAGE(H7:H7)</f>
        <v>0.83333333333333337</v>
      </c>
      <c r="J8" s="103" t="s">
        <v>575</v>
      </c>
      <c r="K8" s="51">
        <f>AVERAGE(K7:K7)</f>
        <v>0.75</v>
      </c>
      <c r="L8" s="51">
        <f>AVERAGE(L7:L7)</f>
        <v>0.94499999999999995</v>
      </c>
    </row>
    <row r="9" spans="2:12" ht="15" thickTop="1" x14ac:dyDescent="0.3">
      <c r="B9" s="103" t="s">
        <v>575</v>
      </c>
      <c r="C9" s="51">
        <f>AVERAGE(C7:C8)</f>
        <v>0.45833333333333331</v>
      </c>
      <c r="D9" s="51">
        <f>AVERAGE(D7:D8)</f>
        <v>0.61083333333333334</v>
      </c>
      <c r="F9" s="31"/>
      <c r="G9" s="31"/>
      <c r="H9" s="31"/>
      <c r="J9" s="31"/>
      <c r="K9" s="31"/>
      <c r="L9" s="31"/>
    </row>
    <row r="10" spans="2:12" x14ac:dyDescent="0.3">
      <c r="B10" s="31"/>
      <c r="C10" s="31"/>
      <c r="D10" s="31"/>
      <c r="F10" s="31"/>
      <c r="G10" s="31"/>
      <c r="H10" s="31"/>
      <c r="J10" s="31"/>
      <c r="K10" s="31"/>
      <c r="L10" s="31"/>
    </row>
    <row r="12" spans="2:12" x14ac:dyDescent="0.3">
      <c r="I12" s="29"/>
    </row>
  </sheetData>
  <conditionalFormatting sqref="C10:D10 G9:H10 K9:L10">
    <cfRule type="cellIs" dxfId="47" priority="17" operator="equal">
      <formula>"0 oder 1"</formula>
    </cfRule>
  </conditionalFormatting>
  <conditionalFormatting sqref="C9:D9">
    <cfRule type="cellIs" dxfId="46" priority="16" operator="equal">
      <formula>"0 oder 1"</formula>
    </cfRule>
  </conditionalFormatting>
  <conditionalFormatting sqref="G7:H7">
    <cfRule type="cellIs" dxfId="45" priority="9" operator="equal">
      <formula>"0 oder 1"</formula>
    </cfRule>
  </conditionalFormatting>
  <conditionalFormatting sqref="K7:L7">
    <cfRule type="cellIs" dxfId="44" priority="5" operator="equal">
      <formula>"0 oder 1"</formula>
    </cfRule>
  </conditionalFormatting>
  <conditionalFormatting sqref="C7:D7">
    <cfRule type="cellIs" dxfId="43" priority="4" operator="equal">
      <formula>"0 oder 1"</formula>
    </cfRule>
  </conditionalFormatting>
  <conditionalFormatting sqref="C8:D8">
    <cfRule type="cellIs" dxfId="42" priority="3" operator="equal">
      <formula>"0 oder 1"</formula>
    </cfRule>
  </conditionalFormatting>
  <conditionalFormatting sqref="G8:H8">
    <cfRule type="cellIs" dxfId="41" priority="2" operator="equal">
      <formula>"0 oder 1"</formula>
    </cfRule>
  </conditionalFormatting>
  <conditionalFormatting sqref="K8:L8">
    <cfRule type="cellIs" dxfId="40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6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42.21875" style="6" bestFit="1" customWidth="1"/>
    <col min="3" max="3" width="11.77734375" style="6" bestFit="1" customWidth="1"/>
    <col min="4" max="5" width="11.5546875" style="6"/>
    <col min="6" max="6" width="35.6640625" style="6" bestFit="1" customWidth="1"/>
    <col min="7" max="7" width="11.77734375" style="6" bestFit="1" customWidth="1"/>
    <col min="8" max="9" width="11.5546875" style="6"/>
    <col min="10" max="10" width="46.33203125" style="6" customWidth="1"/>
    <col min="11" max="11" width="11.77734375" style="6" bestFit="1" customWidth="1"/>
    <col min="12" max="15" width="11.5546875" style="6"/>
    <col min="16" max="16" width="12" style="6" customWidth="1"/>
    <col min="17" max="17" width="10.5546875" style="6" customWidth="1"/>
    <col min="18" max="18" width="11.109375" style="6" customWidth="1"/>
    <col min="19" max="16384" width="11.5546875" style="6"/>
  </cols>
  <sheetData>
    <row r="3" spans="2:18" ht="21" x14ac:dyDescent="0.4">
      <c r="B3" s="13" t="s">
        <v>564</v>
      </c>
      <c r="F3" s="13"/>
      <c r="J3" s="13"/>
    </row>
    <row r="4" spans="2:18" ht="18" x14ac:dyDescent="0.35">
      <c r="B4" s="52" t="s">
        <v>22</v>
      </c>
      <c r="C4" s="52"/>
      <c r="D4" s="15"/>
      <c r="F4" s="52" t="s">
        <v>23</v>
      </c>
      <c r="G4" s="52"/>
      <c r="H4" s="15"/>
      <c r="J4" s="52" t="s">
        <v>24</v>
      </c>
      <c r="K4" s="52"/>
      <c r="L4" s="15"/>
      <c r="Q4" s="29"/>
    </row>
    <row r="5" spans="2:18" x14ac:dyDescent="0.3">
      <c r="P5" s="50"/>
      <c r="Q5" s="31"/>
      <c r="R5" s="50"/>
    </row>
    <row r="6" spans="2:18" x14ac:dyDescent="0.3">
      <c r="B6" s="21" t="s">
        <v>598</v>
      </c>
      <c r="C6" s="17" t="s">
        <v>225</v>
      </c>
      <c r="D6" s="17" t="s">
        <v>226</v>
      </c>
      <c r="F6" s="21" t="s">
        <v>598</v>
      </c>
      <c r="G6" s="17" t="s">
        <v>225</v>
      </c>
      <c r="H6" s="17" t="s">
        <v>226</v>
      </c>
      <c r="J6" s="21" t="s">
        <v>598</v>
      </c>
      <c r="K6" s="17" t="s">
        <v>225</v>
      </c>
      <c r="L6" s="17" t="s">
        <v>226</v>
      </c>
      <c r="P6" s="50"/>
      <c r="Q6" s="31"/>
      <c r="R6" s="50"/>
    </row>
    <row r="7" spans="2:18" ht="43.8" thickBot="1" x14ac:dyDescent="0.35">
      <c r="B7" s="57" t="s">
        <v>662</v>
      </c>
      <c r="C7" s="18">
        <v>0</v>
      </c>
      <c r="D7" s="18">
        <v>0</v>
      </c>
      <c r="F7" s="19" t="s">
        <v>23</v>
      </c>
      <c r="G7" s="19">
        <v>1</v>
      </c>
      <c r="H7" s="19">
        <v>0.67</v>
      </c>
      <c r="J7" s="145" t="s">
        <v>665</v>
      </c>
      <c r="K7" s="18">
        <v>0</v>
      </c>
      <c r="L7" s="18">
        <v>0</v>
      </c>
      <c r="M7" s="29"/>
      <c r="P7" s="50"/>
      <c r="Q7" s="58"/>
      <c r="R7" s="50"/>
    </row>
    <row r="8" spans="2:18" ht="43.8" thickTop="1" x14ac:dyDescent="0.3">
      <c r="B8" s="57" t="s">
        <v>663</v>
      </c>
      <c r="C8" s="18">
        <v>0</v>
      </c>
      <c r="D8" s="18">
        <v>1</v>
      </c>
      <c r="F8" s="18" t="s">
        <v>575</v>
      </c>
      <c r="G8" s="55">
        <f>AVERAGE(G7:G7)</f>
        <v>1</v>
      </c>
      <c r="H8" s="55">
        <f>AVERAGE(H7:H7)</f>
        <v>0.67</v>
      </c>
      <c r="J8" s="145" t="s">
        <v>667</v>
      </c>
      <c r="K8" s="18">
        <v>0</v>
      </c>
      <c r="L8" s="18">
        <v>0</v>
      </c>
      <c r="M8" s="29"/>
    </row>
    <row r="9" spans="2:18" ht="29.4" thickBot="1" x14ac:dyDescent="0.35">
      <c r="B9" s="32" t="s">
        <v>664</v>
      </c>
      <c r="C9" s="19">
        <v>1</v>
      </c>
      <c r="D9" s="19">
        <v>1</v>
      </c>
      <c r="E9" s="29"/>
      <c r="F9" s="31"/>
      <c r="G9" s="31"/>
      <c r="H9" s="31"/>
      <c r="J9" s="145" t="s">
        <v>668</v>
      </c>
      <c r="K9" s="18">
        <v>1</v>
      </c>
      <c r="L9" s="18">
        <v>1</v>
      </c>
      <c r="M9" s="29"/>
    </row>
    <row r="10" spans="2:18" ht="29.4" thickTop="1" x14ac:dyDescent="0.3">
      <c r="B10" s="18" t="s">
        <v>575</v>
      </c>
      <c r="C10" s="55">
        <f>AVERAGE(C7:C9)</f>
        <v>0.33333333333333331</v>
      </c>
      <c r="D10" s="55">
        <f>AVERAGE(D7:D9)</f>
        <v>0.66666666666666663</v>
      </c>
      <c r="J10" s="145" t="s">
        <v>666</v>
      </c>
      <c r="K10" s="18">
        <v>0</v>
      </c>
      <c r="L10" s="18">
        <v>1</v>
      </c>
      <c r="M10" s="29"/>
    </row>
    <row r="11" spans="2:18" ht="29.4" thickBot="1" x14ac:dyDescent="0.35">
      <c r="B11" s="31"/>
      <c r="C11" s="31"/>
      <c r="D11" s="31"/>
      <c r="F11" s="16"/>
      <c r="G11" s="16"/>
      <c r="J11" s="148" t="s">
        <v>609</v>
      </c>
      <c r="K11" s="72">
        <f>(2-1)/(7-1)</f>
        <v>0.16666666666666666</v>
      </c>
      <c r="L11" s="72">
        <f>(3-1)/(7-1)</f>
        <v>0.33333333333333331</v>
      </c>
      <c r="M11" s="29"/>
    </row>
    <row r="12" spans="2:18" ht="15" thickTop="1" x14ac:dyDescent="0.3">
      <c r="F12" s="16"/>
      <c r="G12" s="16"/>
      <c r="J12" s="18" t="s">
        <v>575</v>
      </c>
      <c r="K12" s="55">
        <f>AVERAGE(K7:K11)</f>
        <v>0.23333333333333334</v>
      </c>
      <c r="L12" s="55">
        <f>AVERAGE(L7:L11)</f>
        <v>0.46666666666666667</v>
      </c>
    </row>
    <row r="13" spans="2:18" x14ac:dyDescent="0.3">
      <c r="B13" s="16"/>
      <c r="C13" s="16"/>
      <c r="F13" s="16"/>
      <c r="G13" s="16"/>
      <c r="J13" s="31"/>
      <c r="K13" s="31"/>
      <c r="L13" s="31"/>
    </row>
    <row r="14" spans="2:18" x14ac:dyDescent="0.3">
      <c r="B14" s="16"/>
      <c r="C14" s="16"/>
      <c r="F14" s="16"/>
      <c r="G14" s="16"/>
    </row>
    <row r="15" spans="2:18" x14ac:dyDescent="0.3">
      <c r="B15" s="29"/>
      <c r="C15" s="29"/>
      <c r="D15" s="29"/>
      <c r="F15" s="64"/>
      <c r="G15" s="29"/>
      <c r="H15" s="29"/>
      <c r="J15" s="63"/>
      <c r="K15" s="63"/>
      <c r="L15" s="63"/>
    </row>
    <row r="16" spans="2:18" x14ac:dyDescent="0.3">
      <c r="B16" s="64"/>
      <c r="C16" s="29"/>
      <c r="D16" s="29"/>
      <c r="F16" s="63"/>
      <c r="G16" s="63"/>
      <c r="H16" s="63"/>
      <c r="J16" s="29"/>
      <c r="K16" s="29"/>
      <c r="L16" s="29"/>
    </row>
    <row r="17" spans="2:12" x14ac:dyDescent="0.3">
      <c r="B17" s="63"/>
      <c r="C17" s="63"/>
      <c r="D17" s="63"/>
      <c r="F17" s="29"/>
      <c r="G17" s="29"/>
      <c r="H17" s="29"/>
      <c r="J17" s="29"/>
      <c r="K17" s="29"/>
      <c r="L17" s="29"/>
    </row>
    <row r="18" spans="2:12" x14ac:dyDescent="0.3">
      <c r="B18" s="29"/>
      <c r="C18" s="29"/>
      <c r="D18" s="29"/>
      <c r="F18" s="29"/>
      <c r="G18" s="29"/>
      <c r="H18" s="29"/>
      <c r="J18" s="64"/>
      <c r="K18" s="29"/>
      <c r="L18" s="29"/>
    </row>
    <row r="19" spans="2:12" x14ac:dyDescent="0.3">
      <c r="B19" s="29"/>
      <c r="C19" s="29"/>
      <c r="D19" s="29"/>
      <c r="F19" s="64"/>
      <c r="G19" s="29"/>
      <c r="H19" s="29"/>
      <c r="J19" s="63"/>
      <c r="K19" s="63"/>
      <c r="L19" s="63"/>
    </row>
    <row r="20" spans="2:12" x14ac:dyDescent="0.3">
      <c r="B20" s="64"/>
      <c r="C20" s="29"/>
      <c r="D20" s="29"/>
      <c r="F20" s="63"/>
      <c r="G20" s="63"/>
      <c r="H20" s="63"/>
      <c r="J20" s="29"/>
      <c r="K20" s="29"/>
      <c r="L20" s="29"/>
    </row>
    <row r="21" spans="2:12" x14ac:dyDescent="0.3">
      <c r="B21" s="63"/>
      <c r="C21" s="63"/>
      <c r="D21" s="63"/>
      <c r="J21" s="29"/>
      <c r="K21" s="29"/>
      <c r="L21" s="29"/>
    </row>
    <row r="22" spans="2:12" x14ac:dyDescent="0.3">
      <c r="J22" s="64"/>
      <c r="K22" s="29"/>
      <c r="L22" s="29"/>
    </row>
    <row r="23" spans="2:12" x14ac:dyDescent="0.3">
      <c r="J23" s="63"/>
      <c r="K23" s="63"/>
      <c r="L23" s="63"/>
    </row>
    <row r="24" spans="2:12" x14ac:dyDescent="0.3">
      <c r="J24" s="29"/>
      <c r="K24" s="29"/>
      <c r="L24" s="29"/>
    </row>
    <row r="25" spans="2:12" x14ac:dyDescent="0.3">
      <c r="J25" s="29"/>
      <c r="K25" s="29"/>
      <c r="L25" s="29"/>
    </row>
    <row r="26" spans="2:12" x14ac:dyDescent="0.3">
      <c r="J26" s="29"/>
      <c r="K26" s="29"/>
      <c r="L26" s="29"/>
    </row>
  </sheetData>
  <conditionalFormatting sqref="C7:D11 G7:H9 K9:L13 K7:L7">
    <cfRule type="cellIs" dxfId="39" priority="7" operator="equal">
      <formula>"0 oder 1"</formula>
    </cfRule>
  </conditionalFormatting>
  <conditionalFormatting sqref="L8">
    <cfRule type="cellIs" dxfId="38" priority="2" operator="equal">
      <formula>"0 oder 1"</formula>
    </cfRule>
  </conditionalFormatting>
  <conditionalFormatting sqref="K8">
    <cfRule type="cellIs" dxfId="37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1" sqref="B1"/>
    </sheetView>
  </sheetViews>
  <sheetFormatPr baseColWidth="10" defaultRowHeight="14.4" x14ac:dyDescent="0.3"/>
  <cols>
    <col min="1" max="1" width="11.5546875" style="6"/>
    <col min="2" max="2" width="35" style="6" customWidth="1"/>
    <col min="3" max="3" width="11.77734375" style="6" bestFit="1" customWidth="1"/>
    <col min="4" max="16384" width="11.5546875" style="6"/>
  </cols>
  <sheetData>
    <row r="3" spans="2:4" ht="21" x14ac:dyDescent="0.4">
      <c r="B3" s="13" t="s">
        <v>5</v>
      </c>
    </row>
    <row r="4" spans="2:4" ht="18" x14ac:dyDescent="0.35">
      <c r="B4" s="52" t="s">
        <v>595</v>
      </c>
      <c r="C4" s="52"/>
      <c r="D4" s="15"/>
    </row>
    <row r="6" spans="2:4" x14ac:dyDescent="0.3">
      <c r="B6" s="21" t="s">
        <v>598</v>
      </c>
      <c r="C6" s="17" t="s">
        <v>225</v>
      </c>
      <c r="D6" s="17" t="s">
        <v>226</v>
      </c>
    </row>
    <row r="7" spans="2:4" ht="15" thickBot="1" x14ac:dyDescent="0.35">
      <c r="B7" s="32" t="s">
        <v>595</v>
      </c>
      <c r="C7" s="19">
        <v>0.5</v>
      </c>
      <c r="D7" s="19">
        <v>0</v>
      </c>
    </row>
    <row r="8" spans="2:4" ht="15" thickTop="1" x14ac:dyDescent="0.3">
      <c r="B8" s="20" t="s">
        <v>575</v>
      </c>
      <c r="C8" s="20">
        <f>AVERAGE(C7:C7)</f>
        <v>0.5</v>
      </c>
      <c r="D8" s="20">
        <f>AVERAGE(D7:D7)</f>
        <v>0</v>
      </c>
    </row>
    <row r="9" spans="2:4" x14ac:dyDescent="0.3">
      <c r="B9" s="31"/>
      <c r="C9" s="31"/>
      <c r="D9" s="31"/>
    </row>
  </sheetData>
  <conditionalFormatting sqref="C7:D7 C9:D9">
    <cfRule type="cellIs" dxfId="36" priority="2" operator="equal">
      <formula>"0 oder 1"</formula>
    </cfRule>
  </conditionalFormatting>
  <conditionalFormatting sqref="C8:D8">
    <cfRule type="cellIs" dxfId="35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46.6640625" style="6" customWidth="1"/>
    <col min="3" max="3" width="11.77734375" style="6" bestFit="1" customWidth="1"/>
    <col min="4" max="5" width="11.5546875" style="6"/>
    <col min="6" max="6" width="46.6640625" style="6" customWidth="1"/>
    <col min="7" max="7" width="11.77734375" style="6" bestFit="1" customWidth="1"/>
    <col min="8" max="16384" width="11.5546875" style="6"/>
  </cols>
  <sheetData>
    <row r="2" spans="2:12" x14ac:dyDescent="0.3">
      <c r="B2" s="29"/>
      <c r="C2" s="29"/>
      <c r="D2" s="29"/>
    </row>
    <row r="3" spans="2:12" ht="21" x14ac:dyDescent="0.4">
      <c r="B3" s="13" t="s">
        <v>2</v>
      </c>
      <c r="C3" s="29"/>
      <c r="F3" s="13"/>
      <c r="G3" s="29"/>
      <c r="L3" s="43"/>
    </row>
    <row r="4" spans="2:12" ht="18" customHeight="1" x14ac:dyDescent="0.35">
      <c r="B4" s="52" t="s">
        <v>610</v>
      </c>
      <c r="C4" s="52"/>
      <c r="D4" s="15"/>
      <c r="F4" s="102" t="s">
        <v>554</v>
      </c>
      <c r="G4" s="102"/>
      <c r="H4" s="15"/>
      <c r="L4" s="43"/>
    </row>
    <row r="6" spans="2:12" x14ac:dyDescent="0.3">
      <c r="B6" s="21" t="s">
        <v>598</v>
      </c>
      <c r="C6" s="17" t="s">
        <v>225</v>
      </c>
      <c r="D6" s="17" t="s">
        <v>226</v>
      </c>
      <c r="F6" s="21" t="s">
        <v>598</v>
      </c>
      <c r="G6" s="17" t="s">
        <v>225</v>
      </c>
      <c r="H6" s="17" t="s">
        <v>226</v>
      </c>
    </row>
    <row r="7" spans="2:12" ht="43.2" x14ac:dyDescent="0.3">
      <c r="B7" s="91" t="s">
        <v>669</v>
      </c>
      <c r="C7" s="57">
        <v>1</v>
      </c>
      <c r="D7" s="57">
        <v>1</v>
      </c>
      <c r="E7" s="78"/>
      <c r="F7" s="91" t="s">
        <v>671</v>
      </c>
      <c r="G7" s="57">
        <v>1</v>
      </c>
      <c r="H7" s="57">
        <v>0</v>
      </c>
    </row>
    <row r="8" spans="2:12" ht="28.8" customHeight="1" thickBot="1" x14ac:dyDescent="0.35">
      <c r="B8" s="151" t="s">
        <v>670</v>
      </c>
      <c r="C8" s="75">
        <v>1</v>
      </c>
      <c r="D8" s="75">
        <v>1</v>
      </c>
      <c r="E8" s="29"/>
      <c r="F8" s="75" t="s">
        <v>672</v>
      </c>
      <c r="G8" s="48">
        <v>1</v>
      </c>
      <c r="H8" s="48">
        <v>1</v>
      </c>
    </row>
    <row r="9" spans="2:12" ht="15" thickTop="1" x14ac:dyDescent="0.3">
      <c r="B9" s="20" t="s">
        <v>575</v>
      </c>
      <c r="C9" s="20">
        <f>AVERAGE(C7:C8)</f>
        <v>1</v>
      </c>
      <c r="D9" s="20">
        <f>AVERAGE(D7:D8)</f>
        <v>1</v>
      </c>
      <c r="E9" s="29"/>
      <c r="F9" s="18" t="s">
        <v>575</v>
      </c>
      <c r="G9" s="18">
        <f>AVERAGE(G7:G8)</f>
        <v>1</v>
      </c>
      <c r="H9" s="55">
        <f>AVERAGE(H7:H8)</f>
        <v>0.5</v>
      </c>
    </row>
    <row r="10" spans="2:12" x14ac:dyDescent="0.3">
      <c r="B10" s="31"/>
      <c r="C10" s="31"/>
      <c r="D10" s="31"/>
      <c r="F10" s="31"/>
      <c r="G10" s="31"/>
      <c r="H10" s="31"/>
    </row>
    <row r="11" spans="2:12" s="29" customFormat="1" x14ac:dyDescent="0.3">
      <c r="B11" s="31"/>
      <c r="C11" s="31"/>
      <c r="D11" s="31"/>
      <c r="F11" s="6"/>
      <c r="G11" s="6"/>
      <c r="H11" s="6"/>
    </row>
  </sheetData>
  <conditionalFormatting sqref="C8:D8 C10:D11">
    <cfRule type="cellIs" dxfId="34" priority="6" operator="equal">
      <formula>"0 oder 1"</formula>
    </cfRule>
  </conditionalFormatting>
  <conditionalFormatting sqref="G8:H10">
    <cfRule type="cellIs" dxfId="33" priority="4" operator="equal">
      <formula>"0 oder 1"</formula>
    </cfRule>
  </conditionalFormatting>
  <conditionalFormatting sqref="G7:H7">
    <cfRule type="cellIs" dxfId="32" priority="3" operator="equal">
      <formula>"0 oder 1"</formula>
    </cfRule>
  </conditionalFormatting>
  <conditionalFormatting sqref="C9:D9">
    <cfRule type="cellIs" dxfId="31" priority="2" operator="equal">
      <formula>"0 oder 1"</formula>
    </cfRule>
  </conditionalFormatting>
  <conditionalFormatting sqref="C7:D7">
    <cfRule type="cellIs" dxfId="30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26" style="6" bestFit="1" customWidth="1"/>
    <col min="3" max="3" width="11.77734375" style="6" bestFit="1" customWidth="1"/>
    <col min="4" max="16384" width="11.5546875" style="6"/>
  </cols>
  <sheetData>
    <row r="3" spans="2:9" ht="21" x14ac:dyDescent="0.4">
      <c r="B3" s="13" t="s">
        <v>12</v>
      </c>
    </row>
    <row r="4" spans="2:9" ht="18" customHeight="1" x14ac:dyDescent="0.3">
      <c r="B4" s="213"/>
      <c r="C4" s="213"/>
      <c r="D4" s="213"/>
      <c r="E4" s="213"/>
      <c r="H4" s="60"/>
      <c r="I4" s="43"/>
    </row>
    <row r="6" spans="2:9" x14ac:dyDescent="0.3">
      <c r="B6" s="21"/>
      <c r="C6" s="17" t="s">
        <v>225</v>
      </c>
      <c r="D6" s="17" t="s">
        <v>226</v>
      </c>
    </row>
    <row r="7" spans="2:9" x14ac:dyDescent="0.3">
      <c r="B7" s="18" t="s">
        <v>575</v>
      </c>
      <c r="C7" s="18">
        <v>0</v>
      </c>
      <c r="D7" s="18">
        <v>0</v>
      </c>
    </row>
    <row r="8" spans="2:9" x14ac:dyDescent="0.3">
      <c r="B8" s="31"/>
      <c r="C8" s="31"/>
      <c r="D8" s="31"/>
    </row>
    <row r="10" spans="2:9" s="29" customFormat="1" x14ac:dyDescent="0.3">
      <c r="B10" s="6"/>
      <c r="C10" s="6"/>
      <c r="D10" s="6"/>
    </row>
    <row r="13" spans="2:9" x14ac:dyDescent="0.3">
      <c r="E13" s="6" t="s">
        <v>312</v>
      </c>
    </row>
    <row r="14" spans="2:9" x14ac:dyDescent="0.3">
      <c r="E14" s="6" t="s">
        <v>312</v>
      </c>
    </row>
  </sheetData>
  <mergeCells count="1">
    <mergeCell ref="B4:E4"/>
  </mergeCells>
  <conditionalFormatting sqref="C7:D8">
    <cfRule type="cellIs" dxfId="29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58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45.109375" style="6" customWidth="1"/>
    <col min="3" max="3" width="55" style="6" bestFit="1" customWidth="1"/>
    <col min="4" max="4" width="12.33203125" style="6" customWidth="1"/>
    <col min="5" max="16384" width="11.5546875" style="6"/>
  </cols>
  <sheetData>
    <row r="3" spans="2:5" ht="21" x14ac:dyDescent="0.4">
      <c r="B3" s="13" t="s">
        <v>6</v>
      </c>
      <c r="C3" s="13"/>
    </row>
    <row r="4" spans="2:5" ht="18" x14ac:dyDescent="0.35">
      <c r="B4" s="141" t="s">
        <v>573</v>
      </c>
      <c r="C4" s="27"/>
      <c r="D4" s="14"/>
      <c r="E4" s="15"/>
    </row>
    <row r="6" spans="2:5" x14ac:dyDescent="0.3">
      <c r="B6" s="21" t="s">
        <v>599</v>
      </c>
      <c r="C6" s="21" t="s">
        <v>600</v>
      </c>
      <c r="D6" s="17" t="s">
        <v>225</v>
      </c>
      <c r="E6" s="17" t="s">
        <v>226</v>
      </c>
    </row>
    <row r="7" spans="2:5" x14ac:dyDescent="0.3">
      <c r="B7" s="22" t="s">
        <v>140</v>
      </c>
      <c r="C7" s="30" t="s">
        <v>30</v>
      </c>
      <c r="D7" s="23">
        <v>1</v>
      </c>
      <c r="E7" s="18">
        <v>1</v>
      </c>
    </row>
    <row r="8" spans="2:5" x14ac:dyDescent="0.3">
      <c r="B8" s="22" t="s">
        <v>141</v>
      </c>
      <c r="C8" s="30" t="s">
        <v>31</v>
      </c>
      <c r="D8" s="23">
        <v>1</v>
      </c>
      <c r="E8" s="18">
        <v>1</v>
      </c>
    </row>
    <row r="9" spans="2:5" x14ac:dyDescent="0.3">
      <c r="B9" s="22" t="s">
        <v>143</v>
      </c>
      <c r="C9" s="22" t="s">
        <v>32</v>
      </c>
      <c r="D9" s="23">
        <v>1</v>
      </c>
      <c r="E9" s="18">
        <v>1</v>
      </c>
    </row>
    <row r="10" spans="2:5" ht="15" customHeight="1" x14ac:dyDescent="0.3">
      <c r="B10" s="22" t="s">
        <v>142</v>
      </c>
      <c r="C10" s="22" t="s">
        <v>33</v>
      </c>
      <c r="D10" s="23">
        <v>1</v>
      </c>
      <c r="E10" s="18">
        <v>1</v>
      </c>
    </row>
    <row r="11" spans="2:5" x14ac:dyDescent="0.3">
      <c r="B11" s="22" t="s">
        <v>144</v>
      </c>
      <c r="C11" s="22" t="s">
        <v>34</v>
      </c>
      <c r="D11" s="23">
        <v>1</v>
      </c>
      <c r="E11" s="18">
        <v>1</v>
      </c>
    </row>
    <row r="12" spans="2:5" x14ac:dyDescent="0.3">
      <c r="B12" s="22" t="s">
        <v>145</v>
      </c>
      <c r="C12" s="22" t="s">
        <v>35</v>
      </c>
      <c r="D12" s="23">
        <v>1</v>
      </c>
      <c r="E12" s="18">
        <v>1</v>
      </c>
    </row>
    <row r="13" spans="2:5" x14ac:dyDescent="0.3">
      <c r="B13" s="22" t="s">
        <v>146</v>
      </c>
      <c r="C13" s="22" t="s">
        <v>36</v>
      </c>
      <c r="D13" s="23">
        <v>1</v>
      </c>
      <c r="E13" s="18">
        <v>1</v>
      </c>
    </row>
    <row r="14" spans="2:5" x14ac:dyDescent="0.3">
      <c r="B14" s="22" t="s">
        <v>147</v>
      </c>
      <c r="C14" s="22" t="s">
        <v>37</v>
      </c>
      <c r="D14" s="23">
        <v>1</v>
      </c>
      <c r="E14" s="18">
        <v>1</v>
      </c>
    </row>
    <row r="15" spans="2:5" x14ac:dyDescent="0.3">
      <c r="B15" s="22" t="s">
        <v>148</v>
      </c>
      <c r="C15" s="22" t="s">
        <v>38</v>
      </c>
      <c r="D15" s="23">
        <v>1</v>
      </c>
      <c r="E15" s="18">
        <v>1</v>
      </c>
    </row>
    <row r="16" spans="2:5" x14ac:dyDescent="0.3">
      <c r="B16" s="22" t="s">
        <v>39</v>
      </c>
      <c r="C16" s="22"/>
      <c r="D16" s="23">
        <v>1</v>
      </c>
      <c r="E16" s="18">
        <v>1</v>
      </c>
    </row>
    <row r="17" spans="2:5" x14ac:dyDescent="0.3">
      <c r="B17" s="22" t="s">
        <v>40</v>
      </c>
      <c r="C17" s="22"/>
      <c r="D17" s="23">
        <v>1</v>
      </c>
      <c r="E17" s="18">
        <v>1</v>
      </c>
    </row>
    <row r="18" spans="2:5" x14ac:dyDescent="0.3">
      <c r="B18" s="22" t="s">
        <v>149</v>
      </c>
      <c r="C18" s="22" t="s">
        <v>41</v>
      </c>
      <c r="D18" s="23">
        <v>1</v>
      </c>
      <c r="E18" s="18">
        <v>1</v>
      </c>
    </row>
    <row r="19" spans="2:5" x14ac:dyDescent="0.3">
      <c r="B19" s="22" t="s">
        <v>150</v>
      </c>
      <c r="C19" s="22" t="s">
        <v>42</v>
      </c>
      <c r="D19" s="23">
        <v>1</v>
      </c>
      <c r="E19" s="18">
        <v>1</v>
      </c>
    </row>
    <row r="20" spans="2:5" x14ac:dyDescent="0.3">
      <c r="B20" s="22" t="s">
        <v>151</v>
      </c>
      <c r="C20" s="22" t="s">
        <v>43</v>
      </c>
      <c r="D20" s="23">
        <v>1</v>
      </c>
      <c r="E20" s="18">
        <v>1</v>
      </c>
    </row>
    <row r="21" spans="2:5" x14ac:dyDescent="0.3">
      <c r="B21" s="22" t="s">
        <v>152</v>
      </c>
      <c r="C21" s="22" t="s">
        <v>44</v>
      </c>
      <c r="D21" s="23">
        <v>1</v>
      </c>
      <c r="E21" s="18">
        <v>1</v>
      </c>
    </row>
    <row r="22" spans="2:5" x14ac:dyDescent="0.3">
      <c r="B22" s="22" t="s">
        <v>153</v>
      </c>
      <c r="C22" s="22" t="s">
        <v>45</v>
      </c>
      <c r="D22" s="23">
        <v>1</v>
      </c>
      <c r="E22" s="18">
        <v>1</v>
      </c>
    </row>
    <row r="23" spans="2:5" x14ac:dyDescent="0.3">
      <c r="B23" s="22" t="s">
        <v>46</v>
      </c>
      <c r="C23" s="22"/>
      <c r="D23" s="23">
        <v>1</v>
      </c>
      <c r="E23" s="18">
        <v>1</v>
      </c>
    </row>
    <row r="24" spans="2:5" x14ac:dyDescent="0.3">
      <c r="B24" s="22" t="s">
        <v>47</v>
      </c>
      <c r="C24" s="22"/>
      <c r="D24" s="23">
        <v>1</v>
      </c>
      <c r="E24" s="18">
        <v>1</v>
      </c>
    </row>
    <row r="25" spans="2:5" x14ac:dyDescent="0.3">
      <c r="B25" s="22" t="s">
        <v>48</v>
      </c>
      <c r="C25" s="22"/>
      <c r="D25" s="23">
        <v>1</v>
      </c>
      <c r="E25" s="18">
        <v>1</v>
      </c>
    </row>
    <row r="26" spans="2:5" x14ac:dyDescent="0.3">
      <c r="B26" s="22" t="s">
        <v>49</v>
      </c>
      <c r="C26" s="22"/>
      <c r="D26" s="23">
        <v>1</v>
      </c>
      <c r="E26" s="18">
        <v>1</v>
      </c>
    </row>
    <row r="27" spans="2:5" x14ac:dyDescent="0.3">
      <c r="B27" s="22" t="s">
        <v>154</v>
      </c>
      <c r="C27" s="22" t="s">
        <v>50</v>
      </c>
      <c r="D27" s="23">
        <v>1</v>
      </c>
      <c r="E27" s="18">
        <v>1</v>
      </c>
    </row>
    <row r="28" spans="2:5" x14ac:dyDescent="0.3">
      <c r="B28" s="22" t="s">
        <v>155</v>
      </c>
      <c r="C28" s="22" t="s">
        <v>51</v>
      </c>
      <c r="D28" s="23">
        <v>1</v>
      </c>
      <c r="E28" s="18">
        <v>1</v>
      </c>
    </row>
    <row r="29" spans="2:5" x14ac:dyDescent="0.3">
      <c r="B29" s="22" t="s">
        <v>52</v>
      </c>
      <c r="C29" s="22"/>
      <c r="D29" s="23">
        <v>1</v>
      </c>
      <c r="E29" s="18">
        <v>1</v>
      </c>
    </row>
    <row r="30" spans="2:5" x14ac:dyDescent="0.3">
      <c r="B30" s="22" t="s">
        <v>156</v>
      </c>
      <c r="C30" s="22" t="s">
        <v>53</v>
      </c>
      <c r="D30" s="23">
        <v>1</v>
      </c>
      <c r="E30" s="18">
        <v>1</v>
      </c>
    </row>
    <row r="31" spans="2:5" x14ac:dyDescent="0.3">
      <c r="B31" s="22" t="s">
        <v>157</v>
      </c>
      <c r="C31" s="22" t="s">
        <v>54</v>
      </c>
      <c r="D31" s="23">
        <v>1</v>
      </c>
      <c r="E31" s="18">
        <v>1</v>
      </c>
    </row>
    <row r="32" spans="2:5" x14ac:dyDescent="0.3">
      <c r="B32" s="24" t="s">
        <v>158</v>
      </c>
      <c r="C32" s="24" t="s">
        <v>55</v>
      </c>
      <c r="D32" s="23">
        <v>1</v>
      </c>
      <c r="E32" s="18">
        <v>1</v>
      </c>
    </row>
    <row r="33" spans="2:5" x14ac:dyDescent="0.3">
      <c r="B33" s="22" t="s">
        <v>159</v>
      </c>
      <c r="C33" s="22" t="s">
        <v>56</v>
      </c>
      <c r="D33" s="23">
        <v>1</v>
      </c>
      <c r="E33" s="18">
        <v>1</v>
      </c>
    </row>
    <row r="34" spans="2:5" x14ac:dyDescent="0.3">
      <c r="B34" s="22" t="s">
        <v>160</v>
      </c>
      <c r="C34" s="22" t="s">
        <v>57</v>
      </c>
      <c r="D34" s="23">
        <v>1</v>
      </c>
      <c r="E34" s="18">
        <v>1</v>
      </c>
    </row>
    <row r="35" spans="2:5" x14ac:dyDescent="0.3">
      <c r="B35" s="22" t="s">
        <v>161</v>
      </c>
      <c r="C35" s="22" t="s">
        <v>58</v>
      </c>
      <c r="D35" s="23">
        <v>1</v>
      </c>
      <c r="E35" s="18">
        <v>1</v>
      </c>
    </row>
    <row r="36" spans="2:5" x14ac:dyDescent="0.3">
      <c r="B36" s="22" t="s">
        <v>162</v>
      </c>
      <c r="C36" s="22" t="s">
        <v>59</v>
      </c>
      <c r="D36" s="23">
        <v>1</v>
      </c>
      <c r="E36" s="18">
        <v>1</v>
      </c>
    </row>
    <row r="37" spans="2:5" x14ac:dyDescent="0.3">
      <c r="B37" s="22" t="s">
        <v>163</v>
      </c>
      <c r="C37" s="22" t="s">
        <v>60</v>
      </c>
      <c r="D37" s="23">
        <v>1</v>
      </c>
      <c r="E37" s="18">
        <v>1</v>
      </c>
    </row>
    <row r="38" spans="2:5" x14ac:dyDescent="0.3">
      <c r="B38" s="22" t="s">
        <v>164</v>
      </c>
      <c r="C38" s="22" t="s">
        <v>61</v>
      </c>
      <c r="D38" s="23">
        <v>1</v>
      </c>
      <c r="E38" s="18">
        <v>1</v>
      </c>
    </row>
    <row r="39" spans="2:5" x14ac:dyDescent="0.3">
      <c r="B39" s="22" t="s">
        <v>165</v>
      </c>
      <c r="C39" s="22" t="s">
        <v>62</v>
      </c>
      <c r="D39" s="23">
        <v>1</v>
      </c>
      <c r="E39" s="18">
        <v>1</v>
      </c>
    </row>
    <row r="40" spans="2:5" x14ac:dyDescent="0.3">
      <c r="B40" s="22" t="s">
        <v>63</v>
      </c>
      <c r="C40" s="22"/>
      <c r="D40" s="23">
        <v>1</v>
      </c>
      <c r="E40" s="18">
        <v>1</v>
      </c>
    </row>
    <row r="41" spans="2:5" x14ac:dyDescent="0.3">
      <c r="B41" s="22" t="s">
        <v>64</v>
      </c>
      <c r="C41" s="22"/>
      <c r="D41" s="23">
        <v>1</v>
      </c>
      <c r="E41" s="18">
        <v>1</v>
      </c>
    </row>
    <row r="42" spans="2:5" x14ac:dyDescent="0.3">
      <c r="B42" s="22" t="s">
        <v>65</v>
      </c>
      <c r="C42" s="22"/>
      <c r="D42" s="23">
        <v>1</v>
      </c>
      <c r="E42" s="18">
        <v>1</v>
      </c>
    </row>
    <row r="43" spans="2:5" x14ac:dyDescent="0.3">
      <c r="B43" s="22" t="s">
        <v>66</v>
      </c>
      <c r="C43" s="22"/>
      <c r="D43" s="23">
        <v>1</v>
      </c>
      <c r="E43" s="18">
        <v>1</v>
      </c>
    </row>
    <row r="44" spans="2:5" x14ac:dyDescent="0.3">
      <c r="B44" s="22" t="s">
        <v>166</v>
      </c>
      <c r="C44" s="22" t="s">
        <v>67</v>
      </c>
      <c r="D44" s="23">
        <v>1</v>
      </c>
      <c r="E44" s="18">
        <v>1</v>
      </c>
    </row>
    <row r="45" spans="2:5" x14ac:dyDescent="0.3">
      <c r="B45" s="22" t="s">
        <v>167</v>
      </c>
      <c r="C45" s="22" t="s">
        <v>68</v>
      </c>
      <c r="D45" s="23">
        <v>1</v>
      </c>
      <c r="E45" s="18">
        <v>1</v>
      </c>
    </row>
    <row r="46" spans="2:5" x14ac:dyDescent="0.3">
      <c r="B46" s="22" t="s">
        <v>168</v>
      </c>
      <c r="C46" s="22" t="s">
        <v>69</v>
      </c>
      <c r="D46" s="23">
        <v>1</v>
      </c>
      <c r="E46" s="18">
        <v>1</v>
      </c>
    </row>
    <row r="47" spans="2:5" x14ac:dyDescent="0.3">
      <c r="B47" s="22" t="s">
        <v>169</v>
      </c>
      <c r="C47" s="22" t="s">
        <v>70</v>
      </c>
      <c r="D47" s="23">
        <v>1</v>
      </c>
      <c r="E47" s="18">
        <v>1</v>
      </c>
    </row>
    <row r="48" spans="2:5" x14ac:dyDescent="0.3">
      <c r="B48" s="22" t="s">
        <v>170</v>
      </c>
      <c r="C48" s="22" t="s">
        <v>71</v>
      </c>
      <c r="D48" s="23">
        <v>1</v>
      </c>
      <c r="E48" s="18">
        <v>1</v>
      </c>
    </row>
    <row r="49" spans="2:5" x14ac:dyDescent="0.3">
      <c r="B49" s="22" t="s">
        <v>171</v>
      </c>
      <c r="C49" s="22" t="s">
        <v>72</v>
      </c>
      <c r="D49" s="23">
        <v>1</v>
      </c>
      <c r="E49" s="18">
        <v>1</v>
      </c>
    </row>
    <row r="50" spans="2:5" x14ac:dyDescent="0.3">
      <c r="B50" s="22" t="s">
        <v>172</v>
      </c>
      <c r="C50" s="22" t="s">
        <v>73</v>
      </c>
      <c r="D50" s="23">
        <v>1</v>
      </c>
      <c r="E50" s="18">
        <v>1</v>
      </c>
    </row>
    <row r="51" spans="2:5" x14ac:dyDescent="0.3">
      <c r="B51" s="22" t="s">
        <v>173</v>
      </c>
      <c r="C51" s="22" t="s">
        <v>74</v>
      </c>
      <c r="D51" s="23">
        <v>1</v>
      </c>
      <c r="E51" s="18">
        <v>1</v>
      </c>
    </row>
    <row r="52" spans="2:5" x14ac:dyDescent="0.3">
      <c r="B52" s="22" t="s">
        <v>174</v>
      </c>
      <c r="C52" s="22" t="s">
        <v>75</v>
      </c>
      <c r="D52" s="23">
        <v>1</v>
      </c>
      <c r="E52" s="18">
        <v>1</v>
      </c>
    </row>
    <row r="53" spans="2:5" x14ac:dyDescent="0.3">
      <c r="B53" s="22" t="s">
        <v>175</v>
      </c>
      <c r="C53" s="22" t="s">
        <v>76</v>
      </c>
      <c r="D53" s="23">
        <v>1</v>
      </c>
      <c r="E53" s="18">
        <v>1</v>
      </c>
    </row>
    <row r="54" spans="2:5" x14ac:dyDescent="0.3">
      <c r="B54" s="22" t="s">
        <v>176</v>
      </c>
      <c r="C54" s="22" t="s">
        <v>77</v>
      </c>
      <c r="D54" s="23">
        <v>1</v>
      </c>
      <c r="E54" s="18">
        <v>1</v>
      </c>
    </row>
    <row r="55" spans="2:5" x14ac:dyDescent="0.3">
      <c r="B55" s="22" t="s">
        <v>177</v>
      </c>
      <c r="C55" s="22" t="s">
        <v>78</v>
      </c>
      <c r="D55" s="23">
        <v>1</v>
      </c>
      <c r="E55" s="18">
        <v>1</v>
      </c>
    </row>
    <row r="56" spans="2:5" ht="15" thickBot="1" x14ac:dyDescent="0.35">
      <c r="B56" s="25" t="s">
        <v>79</v>
      </c>
      <c r="C56" s="25"/>
      <c r="D56" s="19">
        <v>1</v>
      </c>
      <c r="E56" s="19">
        <v>1</v>
      </c>
    </row>
    <row r="57" spans="2:5" ht="15" thickTop="1" x14ac:dyDescent="0.3">
      <c r="B57" s="20" t="s">
        <v>546</v>
      </c>
      <c r="C57" s="20"/>
      <c r="D57" s="20">
        <f>SUM(D7:D56)</f>
        <v>50</v>
      </c>
      <c r="E57" s="20">
        <f>SUM(E7:E56)</f>
        <v>50</v>
      </c>
    </row>
    <row r="58" spans="2:5" x14ac:dyDescent="0.3">
      <c r="B58" s="18" t="s">
        <v>575</v>
      </c>
      <c r="C58" s="18"/>
      <c r="D58" s="18">
        <f>AVERAGE(D7:D56)</f>
        <v>1</v>
      </c>
      <c r="E58" s="18">
        <f>AVERAGE(E7:E56)</f>
        <v>1</v>
      </c>
    </row>
  </sheetData>
  <conditionalFormatting sqref="E25:E28 E53 D57:E58 E55:E56">
    <cfRule type="cellIs" dxfId="192" priority="21" operator="equal">
      <formula>"0 oder 1"</formula>
    </cfRule>
  </conditionalFormatting>
  <conditionalFormatting sqref="E19:E24">
    <cfRule type="cellIs" dxfId="191" priority="20" operator="equal">
      <formula>"0 oder 1"</formula>
    </cfRule>
  </conditionalFormatting>
  <conditionalFormatting sqref="E13:E18">
    <cfRule type="cellIs" dxfId="190" priority="19" operator="equal">
      <formula>"0 oder 1"</formula>
    </cfRule>
  </conditionalFormatting>
  <conditionalFormatting sqref="D7:E8 E9:E12 D9:D56">
    <cfRule type="cellIs" dxfId="189" priority="18" operator="equal">
      <formula>"0 oder 1"</formula>
    </cfRule>
  </conditionalFormatting>
  <conditionalFormatting sqref="E54">
    <cfRule type="cellIs" dxfId="188" priority="17" operator="equal">
      <formula>"0 oder 1"</formula>
    </cfRule>
  </conditionalFormatting>
  <conditionalFormatting sqref="E49 E47">
    <cfRule type="cellIs" dxfId="187" priority="16" operator="equal">
      <formula>"0 oder 1"</formula>
    </cfRule>
  </conditionalFormatting>
  <conditionalFormatting sqref="E48">
    <cfRule type="cellIs" dxfId="186" priority="15" operator="equal">
      <formula>"0 oder 1"</formula>
    </cfRule>
  </conditionalFormatting>
  <conditionalFormatting sqref="E46 E44">
    <cfRule type="cellIs" dxfId="185" priority="14" operator="equal">
      <formula>"0 oder 1"</formula>
    </cfRule>
  </conditionalFormatting>
  <conditionalFormatting sqref="E45">
    <cfRule type="cellIs" dxfId="184" priority="13" operator="equal">
      <formula>"0 oder 1"</formula>
    </cfRule>
  </conditionalFormatting>
  <conditionalFormatting sqref="E43 E41">
    <cfRule type="cellIs" dxfId="183" priority="12" operator="equal">
      <formula>"0 oder 1"</formula>
    </cfRule>
  </conditionalFormatting>
  <conditionalFormatting sqref="E42">
    <cfRule type="cellIs" dxfId="182" priority="11" operator="equal">
      <formula>"0 oder 1"</formula>
    </cfRule>
  </conditionalFormatting>
  <conditionalFormatting sqref="E40 E38">
    <cfRule type="cellIs" dxfId="181" priority="10" operator="equal">
      <formula>"0 oder 1"</formula>
    </cfRule>
  </conditionalFormatting>
  <conditionalFormatting sqref="E39">
    <cfRule type="cellIs" dxfId="180" priority="9" operator="equal">
      <formula>"0 oder 1"</formula>
    </cfRule>
  </conditionalFormatting>
  <conditionalFormatting sqref="E37 E35">
    <cfRule type="cellIs" dxfId="179" priority="8" operator="equal">
      <formula>"0 oder 1"</formula>
    </cfRule>
  </conditionalFormatting>
  <conditionalFormatting sqref="E36">
    <cfRule type="cellIs" dxfId="178" priority="7" operator="equal">
      <formula>"0 oder 1"</formula>
    </cfRule>
  </conditionalFormatting>
  <conditionalFormatting sqref="E34 E32">
    <cfRule type="cellIs" dxfId="177" priority="6" operator="equal">
      <formula>"0 oder 1"</formula>
    </cfRule>
  </conditionalFormatting>
  <conditionalFormatting sqref="E33">
    <cfRule type="cellIs" dxfId="176" priority="5" operator="equal">
      <formula>"0 oder 1"</formula>
    </cfRule>
  </conditionalFormatting>
  <conditionalFormatting sqref="E31 E29">
    <cfRule type="cellIs" dxfId="175" priority="4" operator="equal">
      <formula>"0 oder 1"</formula>
    </cfRule>
  </conditionalFormatting>
  <conditionalFormatting sqref="E30">
    <cfRule type="cellIs" dxfId="174" priority="3" operator="equal">
      <formula>"0 oder 1"</formula>
    </cfRule>
  </conditionalFormatting>
  <conditionalFormatting sqref="E52 E50">
    <cfRule type="cellIs" dxfId="173" priority="2" operator="equal">
      <formula>"0 oder 1"</formula>
    </cfRule>
  </conditionalFormatting>
  <conditionalFormatting sqref="E51">
    <cfRule type="cellIs" dxfId="172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35.5546875" style="6" customWidth="1"/>
    <col min="3" max="3" width="11.77734375" style="6" bestFit="1" customWidth="1"/>
    <col min="4" max="16384" width="11.5546875" style="6"/>
  </cols>
  <sheetData>
    <row r="3" spans="2:6" ht="21" x14ac:dyDescent="0.4">
      <c r="B3" s="13" t="s">
        <v>13</v>
      </c>
    </row>
    <row r="4" spans="2:6" ht="18" x14ac:dyDescent="0.3">
      <c r="B4" s="213"/>
      <c r="C4" s="213"/>
      <c r="D4" s="213"/>
    </row>
    <row r="6" spans="2:6" x14ac:dyDescent="0.3">
      <c r="B6" s="21"/>
      <c r="C6" s="17" t="s">
        <v>225</v>
      </c>
      <c r="D6" s="17" t="s">
        <v>226</v>
      </c>
    </row>
    <row r="7" spans="2:6" x14ac:dyDescent="0.3">
      <c r="B7" s="18" t="s">
        <v>575</v>
      </c>
      <c r="C7" s="18">
        <v>0</v>
      </c>
      <c r="D7" s="18">
        <v>0</v>
      </c>
      <c r="E7" s="29"/>
    </row>
    <row r="8" spans="2:6" x14ac:dyDescent="0.3">
      <c r="B8" s="31"/>
      <c r="C8" s="31"/>
      <c r="D8" s="31"/>
      <c r="E8" s="29"/>
      <c r="F8" s="29"/>
    </row>
  </sheetData>
  <mergeCells count="1">
    <mergeCell ref="B4:D4"/>
  </mergeCells>
  <conditionalFormatting sqref="C7:D8">
    <cfRule type="cellIs" dxfId="28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12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38.88671875" style="6" customWidth="1"/>
    <col min="3" max="3" width="12.44140625" style="6" bestFit="1" customWidth="1"/>
    <col min="4" max="5" width="11.5546875" style="6"/>
    <col min="6" max="6" width="11.21875" style="6" customWidth="1"/>
    <col min="7" max="7" width="12.44140625" style="6" bestFit="1" customWidth="1"/>
    <col min="8" max="8" width="12.44140625" style="6" customWidth="1"/>
    <col min="9" max="16384" width="11.5546875" style="6"/>
  </cols>
  <sheetData>
    <row r="3" spans="2:30" ht="21" x14ac:dyDescent="0.4">
      <c r="B3" s="13" t="s">
        <v>11</v>
      </c>
      <c r="F3" s="13"/>
    </row>
    <row r="4" spans="2:30" ht="18" x14ac:dyDescent="0.35">
      <c r="B4" s="52" t="s">
        <v>612</v>
      </c>
      <c r="C4" s="52"/>
      <c r="D4" s="15"/>
      <c r="F4" s="141" t="s">
        <v>673</v>
      </c>
      <c r="G4" s="141"/>
      <c r="H4" s="141"/>
      <c r="I4" s="15"/>
      <c r="J4" s="15"/>
      <c r="M4" s="60"/>
      <c r="N4" s="159"/>
      <c r="O4" s="159"/>
      <c r="P4" s="159"/>
      <c r="Q4" s="160"/>
      <c r="R4" s="160"/>
      <c r="S4" s="31"/>
      <c r="T4" s="31"/>
      <c r="U4" s="31"/>
      <c r="V4" s="159"/>
      <c r="W4" s="159"/>
      <c r="X4" s="159"/>
      <c r="Y4" s="160"/>
      <c r="Z4" s="15"/>
    </row>
    <row r="5" spans="2:30" x14ac:dyDescent="0.3"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2:30" ht="18" x14ac:dyDescent="0.35">
      <c r="B6" s="17" t="s">
        <v>597</v>
      </c>
      <c r="C6" s="17" t="s">
        <v>225</v>
      </c>
      <c r="D6" s="17" t="s">
        <v>226</v>
      </c>
      <c r="F6" s="204" t="s">
        <v>557</v>
      </c>
      <c r="G6" s="223" t="s">
        <v>225</v>
      </c>
      <c r="H6" s="223"/>
      <c r="I6" s="223"/>
      <c r="J6" s="223" t="s">
        <v>226</v>
      </c>
      <c r="K6" s="223"/>
      <c r="L6" s="223"/>
      <c r="N6" s="155"/>
      <c r="O6" s="111"/>
      <c r="P6" s="111"/>
      <c r="Q6" s="111"/>
      <c r="R6" s="111"/>
      <c r="S6" s="111"/>
      <c r="T6" s="111"/>
      <c r="U6" s="159"/>
      <c r="V6" s="155"/>
      <c r="W6" s="111"/>
      <c r="X6" s="111"/>
      <c r="Y6" s="111"/>
      <c r="Z6" s="111"/>
      <c r="AA6" s="111"/>
      <c r="AB6" s="111"/>
      <c r="AC6" s="159"/>
      <c r="AD6" s="141"/>
    </row>
    <row r="7" spans="2:30" ht="43.8" thickBot="1" x14ac:dyDescent="0.35">
      <c r="B7" s="32" t="s">
        <v>611</v>
      </c>
      <c r="C7" s="72">
        <f>1-((5.25-1)/(7-1))</f>
        <v>0.29166666666666663</v>
      </c>
      <c r="D7" s="72">
        <f>1-((5-1)/(7-1))</f>
        <v>0.33333333333333337</v>
      </c>
      <c r="E7" s="29"/>
      <c r="F7" s="205"/>
      <c r="G7" s="126" t="s">
        <v>616</v>
      </c>
      <c r="H7" s="126" t="s">
        <v>617</v>
      </c>
      <c r="I7" s="126" t="s">
        <v>230</v>
      </c>
      <c r="J7" s="126" t="s">
        <v>616</v>
      </c>
      <c r="K7" s="126" t="s">
        <v>193</v>
      </c>
      <c r="L7" s="126" t="s">
        <v>230</v>
      </c>
      <c r="N7" s="155"/>
      <c r="O7" s="42"/>
      <c r="P7" s="42"/>
      <c r="Q7" s="42"/>
      <c r="R7" s="42"/>
      <c r="S7" s="42"/>
      <c r="T7" s="42"/>
      <c r="U7" s="31"/>
      <c r="V7" s="155"/>
      <c r="W7" s="42"/>
      <c r="X7" s="42"/>
      <c r="Y7" s="42"/>
      <c r="Z7" s="42"/>
      <c r="AA7" s="42"/>
      <c r="AB7" s="42"/>
      <c r="AC7" s="31"/>
    </row>
    <row r="8" spans="2:30" ht="15" thickTop="1" x14ac:dyDescent="0.3">
      <c r="B8" s="20" t="s">
        <v>575</v>
      </c>
      <c r="C8" s="51">
        <f>AVERAGE(C7:C7)</f>
        <v>0.29166666666666663</v>
      </c>
      <c r="D8" s="51">
        <f>AVERAGE(D7:D7)</f>
        <v>0.33333333333333337</v>
      </c>
      <c r="F8" s="18" t="s">
        <v>553</v>
      </c>
      <c r="G8" s="18">
        <v>7</v>
      </c>
      <c r="H8" s="18">
        <v>62</v>
      </c>
      <c r="I8" s="55">
        <f>1-(G8/H8)</f>
        <v>0.88709677419354838</v>
      </c>
      <c r="J8" s="18">
        <v>12</v>
      </c>
      <c r="K8" s="18">
        <v>68</v>
      </c>
      <c r="L8" s="55">
        <f>1-(J8/K8)</f>
        <v>0.82352941176470584</v>
      </c>
      <c r="N8" s="31"/>
      <c r="O8" s="31"/>
      <c r="P8" s="31"/>
      <c r="Q8" s="109"/>
      <c r="R8" s="31"/>
      <c r="S8" s="31"/>
      <c r="T8" s="109"/>
      <c r="U8" s="31"/>
      <c r="V8" s="31"/>
      <c r="W8" s="31"/>
      <c r="X8" s="31"/>
      <c r="Y8" s="109"/>
      <c r="Z8" s="31"/>
      <c r="AA8" s="31"/>
      <c r="AB8" s="109"/>
      <c r="AC8" s="111"/>
    </row>
    <row r="9" spans="2:30" ht="15" thickBot="1" x14ac:dyDescent="0.35">
      <c r="B9" s="31"/>
      <c r="C9" s="31"/>
      <c r="D9" s="31"/>
      <c r="F9" s="48" t="s">
        <v>223</v>
      </c>
      <c r="G9" s="127">
        <v>7</v>
      </c>
      <c r="H9" s="127">
        <v>24</v>
      </c>
      <c r="I9" s="72">
        <f>1-(G9/H9)</f>
        <v>0.70833333333333326</v>
      </c>
      <c r="J9" s="154">
        <v>3</v>
      </c>
      <c r="K9" s="154">
        <v>26</v>
      </c>
      <c r="L9" s="72">
        <f>1-(J9/K9)</f>
        <v>0.88461538461538458</v>
      </c>
      <c r="N9" s="31"/>
      <c r="O9" s="161"/>
      <c r="P9" s="161"/>
      <c r="Q9" s="109"/>
      <c r="R9" s="161"/>
      <c r="S9" s="161"/>
      <c r="T9" s="109"/>
      <c r="U9" s="31"/>
      <c r="V9" s="31"/>
      <c r="W9" s="161"/>
      <c r="X9" s="161"/>
      <c r="Y9" s="109"/>
      <c r="Z9" s="161"/>
      <c r="AA9" s="161"/>
      <c r="AB9" s="109"/>
      <c r="AC9" s="156"/>
    </row>
    <row r="10" spans="2:30" ht="15" thickTop="1" x14ac:dyDescent="0.3">
      <c r="B10" s="31"/>
      <c r="C10" s="31"/>
      <c r="D10" s="31"/>
      <c r="F10" s="18" t="s">
        <v>575</v>
      </c>
      <c r="G10" s="55"/>
      <c r="H10" s="55"/>
      <c r="I10" s="51">
        <f>AVERAGE(I8:I9)</f>
        <v>0.79771505376344076</v>
      </c>
      <c r="J10" s="51"/>
      <c r="K10" s="51"/>
      <c r="L10" s="51">
        <f>AVERAGE(L8:L9)</f>
        <v>0.85407239819004521</v>
      </c>
      <c r="N10" s="31"/>
      <c r="O10" s="109"/>
      <c r="P10" s="109"/>
      <c r="Q10" s="109"/>
      <c r="R10" s="109"/>
      <c r="S10" s="109"/>
      <c r="T10" s="109"/>
      <c r="U10" s="31"/>
      <c r="V10" s="31"/>
      <c r="W10" s="109"/>
      <c r="X10" s="109"/>
      <c r="Y10" s="109"/>
      <c r="Z10" s="109"/>
      <c r="AA10" s="109"/>
      <c r="AB10" s="109"/>
      <c r="AC10" s="109"/>
      <c r="AD10" s="29"/>
    </row>
    <row r="11" spans="2:30" x14ac:dyDescent="0.3">
      <c r="B11" s="31"/>
      <c r="C11" s="31"/>
      <c r="D11" s="31"/>
      <c r="F11" s="31"/>
      <c r="G11" s="31"/>
      <c r="H11" s="31"/>
      <c r="I11" s="31"/>
      <c r="J11" s="31"/>
      <c r="W11" s="157"/>
      <c r="X11" s="31"/>
      <c r="Y11" s="31"/>
      <c r="Z11" s="109"/>
      <c r="AA11" s="31"/>
      <c r="AB11" s="31"/>
      <c r="AC11" s="109"/>
      <c r="AD11" s="29"/>
    </row>
    <row r="12" spans="2:30" x14ac:dyDescent="0.3">
      <c r="W12" s="31"/>
      <c r="X12" s="158"/>
      <c r="Y12" s="158"/>
      <c r="Z12" s="158"/>
      <c r="AA12" s="158"/>
      <c r="AB12" s="158"/>
      <c r="AC12" s="158"/>
      <c r="AD12" s="29"/>
    </row>
  </sheetData>
  <mergeCells count="3">
    <mergeCell ref="F6:F7"/>
    <mergeCell ref="G6:I6"/>
    <mergeCell ref="J6:L6"/>
  </mergeCells>
  <conditionalFormatting sqref="C7:D7 C9:D11 O9:O10 Q10:R10 P8:P10 S8:S10 R9">
    <cfRule type="cellIs" dxfId="27" priority="36" operator="equal">
      <formula>"0 oder 1"</formula>
    </cfRule>
  </conditionalFormatting>
  <conditionalFormatting sqref="G11:I11">
    <cfRule type="cellIs" dxfId="26" priority="34" operator="equal">
      <formula>"0 oder 1"</formula>
    </cfRule>
  </conditionalFormatting>
  <conditionalFormatting sqref="Q8:Q9">
    <cfRule type="cellIs" dxfId="25" priority="28" operator="equal">
      <formula>"0 oder 1"</formula>
    </cfRule>
  </conditionalFormatting>
  <conditionalFormatting sqref="J11">
    <cfRule type="cellIs" dxfId="24" priority="32" operator="equal">
      <formula>"0 oder 1"</formula>
    </cfRule>
  </conditionalFormatting>
  <conditionalFormatting sqref="T10">
    <cfRule type="cellIs" dxfId="23" priority="25" operator="equal">
      <formula>"0 oder 1"</formula>
    </cfRule>
  </conditionalFormatting>
  <conditionalFormatting sqref="C8:D8">
    <cfRule type="cellIs" dxfId="22" priority="29" operator="equal">
      <formula>"0 oder 1"</formula>
    </cfRule>
  </conditionalFormatting>
  <conditionalFormatting sqref="O8 R8">
    <cfRule type="cellIs" dxfId="21" priority="27" operator="equal">
      <formula>"0 oder 1"</formula>
    </cfRule>
  </conditionalFormatting>
  <conditionalFormatting sqref="Y11 AA12 AA11:AB11">
    <cfRule type="cellIs" dxfId="20" priority="24" operator="equal">
      <formula>"0 oder 1"</formula>
    </cfRule>
  </conditionalFormatting>
  <conditionalFormatting sqref="AC10">
    <cfRule type="cellIs" dxfId="19" priority="23" operator="equal">
      <formula>"0 oder 1"</formula>
    </cfRule>
  </conditionalFormatting>
  <conditionalFormatting sqref="W12">
    <cfRule type="cellIs" dxfId="18" priority="22" operator="equal">
      <formula>"0 oder 1"</formula>
    </cfRule>
  </conditionalFormatting>
  <conditionalFormatting sqref="X12">
    <cfRule type="cellIs" dxfId="17" priority="21" operator="equal">
      <formula>"0 oder 1"</formula>
    </cfRule>
  </conditionalFormatting>
  <conditionalFormatting sqref="AC11">
    <cfRule type="cellIs" dxfId="16" priority="18" operator="equal">
      <formula>"0 oder 1"</formula>
    </cfRule>
  </conditionalFormatting>
  <conditionalFormatting sqref="Z11">
    <cfRule type="cellIs" dxfId="15" priority="17" operator="equal">
      <formula>"0 oder 1"</formula>
    </cfRule>
  </conditionalFormatting>
  <conditionalFormatting sqref="T8:T9">
    <cfRule type="cellIs" dxfId="14" priority="11" operator="equal">
      <formula>"0 oder 1"</formula>
    </cfRule>
  </conditionalFormatting>
  <conditionalFormatting sqref="W9:W10 Y10:Z10 X8:X10 AA8:AA10 Z9">
    <cfRule type="cellIs" dxfId="13" priority="10" operator="equal">
      <formula>"0 oder 1"</formula>
    </cfRule>
  </conditionalFormatting>
  <conditionalFormatting sqref="Y8:Y9">
    <cfRule type="cellIs" dxfId="12" priority="9" operator="equal">
      <formula>"0 oder 1"</formula>
    </cfRule>
  </conditionalFormatting>
  <conditionalFormatting sqref="W8 Z8">
    <cfRule type="cellIs" dxfId="11" priority="8" operator="equal">
      <formula>"0 oder 1"</formula>
    </cfRule>
  </conditionalFormatting>
  <conditionalFormatting sqref="AB10">
    <cfRule type="cellIs" dxfId="10" priority="7" operator="equal">
      <formula>"0 oder 1"</formula>
    </cfRule>
  </conditionalFormatting>
  <conditionalFormatting sqref="AB8:AB9">
    <cfRule type="cellIs" dxfId="9" priority="6" operator="equal">
      <formula>"0 oder 1"</formula>
    </cfRule>
  </conditionalFormatting>
  <conditionalFormatting sqref="G9:G10 I10:J10 H8:H10 K8:K10 J9">
    <cfRule type="cellIs" dxfId="8" priority="5" operator="equal">
      <formula>"0 oder 1"</formula>
    </cfRule>
  </conditionalFormatting>
  <conditionalFormatting sqref="I8:I9">
    <cfRule type="cellIs" dxfId="7" priority="4" operator="equal">
      <formula>"0 oder 1"</formula>
    </cfRule>
  </conditionalFormatting>
  <conditionalFormatting sqref="G8 J8">
    <cfRule type="cellIs" dxfId="6" priority="3" operator="equal">
      <formula>"0 oder 1"</formula>
    </cfRule>
  </conditionalFormatting>
  <conditionalFormatting sqref="L10">
    <cfRule type="cellIs" dxfId="5" priority="2" operator="equal">
      <formula>"0 oder 1"</formula>
    </cfRule>
  </conditionalFormatting>
  <conditionalFormatting sqref="L8:L9">
    <cfRule type="cellIs" dxfId="4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4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26" style="6" bestFit="1" customWidth="1"/>
    <col min="3" max="3" width="11.77734375" style="6" bestFit="1" customWidth="1"/>
    <col min="4" max="6" width="11.5546875" style="6"/>
    <col min="7" max="7" width="26" style="6" bestFit="1" customWidth="1"/>
    <col min="8" max="8" width="11.77734375" style="6" bestFit="1" customWidth="1"/>
    <col min="9" max="16384" width="11.5546875" style="6"/>
  </cols>
  <sheetData>
    <row r="3" spans="2:14" ht="21" x14ac:dyDescent="0.4">
      <c r="B3" s="13" t="s">
        <v>7</v>
      </c>
      <c r="G3" s="100"/>
    </row>
    <row r="4" spans="2:14" ht="37.799999999999997" customHeight="1" x14ac:dyDescent="0.3">
      <c r="B4" s="213" t="s">
        <v>563</v>
      </c>
      <c r="C4" s="213"/>
      <c r="D4" s="213"/>
      <c r="G4" s="213" t="s">
        <v>621</v>
      </c>
      <c r="H4" s="213"/>
      <c r="I4" s="213"/>
    </row>
    <row r="6" spans="2:14" x14ac:dyDescent="0.3">
      <c r="B6" s="21"/>
      <c r="C6" s="17" t="s">
        <v>225</v>
      </c>
      <c r="D6" s="17" t="s">
        <v>226</v>
      </c>
      <c r="G6" s="21"/>
      <c r="H6" s="17" t="s">
        <v>225</v>
      </c>
      <c r="I6" s="17" t="s">
        <v>226</v>
      </c>
      <c r="M6" s="276"/>
      <c r="N6" s="43"/>
    </row>
    <row r="7" spans="2:14" ht="15" thickBot="1" x14ac:dyDescent="0.35">
      <c r="B7" s="18" t="s">
        <v>619</v>
      </c>
      <c r="C7" s="18">
        <v>1</v>
      </c>
      <c r="D7" s="18">
        <v>0</v>
      </c>
      <c r="E7" s="29"/>
      <c r="F7" s="29"/>
      <c r="G7" s="19" t="s">
        <v>675</v>
      </c>
      <c r="H7" s="19">
        <v>1</v>
      </c>
      <c r="I7" s="19">
        <v>0</v>
      </c>
      <c r="J7" s="29"/>
      <c r="M7" s="276"/>
      <c r="N7" s="43"/>
    </row>
    <row r="8" spans="2:14" ht="15" thickTop="1" x14ac:dyDescent="0.3">
      <c r="B8" s="18" t="s">
        <v>674</v>
      </c>
      <c r="C8" s="18">
        <v>1</v>
      </c>
      <c r="D8" s="18">
        <v>0</v>
      </c>
      <c r="E8" s="29"/>
      <c r="F8" s="29"/>
      <c r="G8" s="20" t="s">
        <v>575</v>
      </c>
      <c r="H8" s="20">
        <f>AVERAGE(H7:H7)</f>
        <v>1</v>
      </c>
      <c r="I8" s="20">
        <f>AVERAGE(I7:I7)</f>
        <v>0</v>
      </c>
    </row>
    <row r="9" spans="2:14" ht="15" thickBot="1" x14ac:dyDescent="0.35">
      <c r="B9" s="19" t="s">
        <v>543</v>
      </c>
      <c r="C9" s="19">
        <v>1</v>
      </c>
      <c r="D9" s="19">
        <v>0</v>
      </c>
      <c r="G9" s="31"/>
      <c r="H9" s="31"/>
      <c r="I9" s="31"/>
    </row>
    <row r="10" spans="2:14" ht="15" thickTop="1" x14ac:dyDescent="0.3">
      <c r="B10" s="18" t="s">
        <v>575</v>
      </c>
      <c r="C10" s="18">
        <f>AVERAGE(C8:C9)</f>
        <v>1</v>
      </c>
      <c r="D10" s="18">
        <f>AVERAGE(D8:D9)</f>
        <v>0</v>
      </c>
      <c r="G10" s="31"/>
      <c r="H10" s="31"/>
      <c r="I10" s="31"/>
    </row>
    <row r="11" spans="2:14" x14ac:dyDescent="0.3">
      <c r="B11" s="31"/>
      <c r="C11" s="31"/>
      <c r="D11" s="31"/>
      <c r="G11" s="31"/>
      <c r="H11" s="31"/>
      <c r="I11" s="31"/>
    </row>
    <row r="13" spans="2:14" x14ac:dyDescent="0.3">
      <c r="E13" s="6" t="s">
        <v>312</v>
      </c>
      <c r="J13" s="6" t="s">
        <v>312</v>
      </c>
    </row>
    <row r="14" spans="2:14" x14ac:dyDescent="0.3">
      <c r="E14" s="6" t="s">
        <v>312</v>
      </c>
      <c r="J14" s="6" t="s">
        <v>312</v>
      </c>
    </row>
  </sheetData>
  <mergeCells count="3">
    <mergeCell ref="M6:M7"/>
    <mergeCell ref="B4:D4"/>
    <mergeCell ref="G4:I4"/>
  </mergeCells>
  <conditionalFormatting sqref="C8:D11 H7:I7 H9:I11">
    <cfRule type="cellIs" dxfId="3" priority="4" operator="equal">
      <formula>"0 oder 1"</formula>
    </cfRule>
  </conditionalFormatting>
  <conditionalFormatting sqref="H8:I8">
    <cfRule type="cellIs" dxfId="2" priority="2" operator="equal">
      <formula>"0 oder 1"</formula>
    </cfRule>
  </conditionalFormatting>
  <conditionalFormatting sqref="C7:D7">
    <cfRule type="cellIs" dxfId="1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27.77734375" style="6" customWidth="1"/>
    <col min="3" max="3" width="11.77734375" style="6" bestFit="1" customWidth="1"/>
    <col min="4" max="16384" width="11.5546875" style="6"/>
  </cols>
  <sheetData>
    <row r="3" spans="2:5" ht="21" x14ac:dyDescent="0.4">
      <c r="B3" s="13" t="s">
        <v>596</v>
      </c>
    </row>
    <row r="4" spans="2:5" ht="18" x14ac:dyDescent="0.35">
      <c r="B4" s="46" t="s">
        <v>624</v>
      </c>
      <c r="C4" s="46"/>
      <c r="D4" s="15"/>
    </row>
    <row r="6" spans="2:5" x14ac:dyDescent="0.3">
      <c r="B6" s="21" t="s">
        <v>602</v>
      </c>
      <c r="C6" s="17" t="s">
        <v>225</v>
      </c>
      <c r="D6" s="17" t="s">
        <v>226</v>
      </c>
    </row>
    <row r="7" spans="2:5" x14ac:dyDescent="0.3">
      <c r="B7" s="18" t="s">
        <v>620</v>
      </c>
      <c r="C7" s="18">
        <v>1</v>
      </c>
      <c r="D7" s="18">
        <v>1</v>
      </c>
    </row>
    <row r="8" spans="2:5" x14ac:dyDescent="0.3">
      <c r="B8" s="18" t="s">
        <v>28</v>
      </c>
      <c r="C8" s="18">
        <v>0</v>
      </c>
      <c r="D8" s="18">
        <v>0</v>
      </c>
      <c r="E8" s="29"/>
    </row>
    <row r="9" spans="2:5" x14ac:dyDescent="0.3">
      <c r="B9" s="18" t="s">
        <v>29</v>
      </c>
      <c r="C9" s="53">
        <v>0</v>
      </c>
      <c r="D9" s="53">
        <v>0</v>
      </c>
    </row>
    <row r="10" spans="2:5" ht="15" thickBot="1" x14ac:dyDescent="0.35">
      <c r="B10" s="19" t="s">
        <v>676</v>
      </c>
      <c r="C10" s="19">
        <v>1</v>
      </c>
      <c r="D10" s="19">
        <v>0</v>
      </c>
    </row>
    <row r="11" spans="2:5" s="29" customFormat="1" ht="15" thickTop="1" x14ac:dyDescent="0.3">
      <c r="B11" s="20" t="s">
        <v>551</v>
      </c>
      <c r="C11" s="20">
        <f>SUM(C7:C10)</f>
        <v>2</v>
      </c>
      <c r="D11" s="20">
        <f>SUM(D7:D10)</f>
        <v>1</v>
      </c>
    </row>
    <row r="12" spans="2:5" x14ac:dyDescent="0.3">
      <c r="B12" s="18" t="s">
        <v>575</v>
      </c>
      <c r="C12" s="18">
        <f>AVERAGE(C7:C10)</f>
        <v>0.5</v>
      </c>
      <c r="D12" s="18">
        <f>AVERAGE(D7:D10)</f>
        <v>0.25</v>
      </c>
    </row>
    <row r="13" spans="2:5" x14ac:dyDescent="0.3">
      <c r="B13" s="31"/>
      <c r="C13" s="31"/>
      <c r="D13" s="31"/>
    </row>
  </sheetData>
  <conditionalFormatting sqref="C7:D13">
    <cfRule type="cellIs" dxfId="0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2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12.77734375" style="6" customWidth="1"/>
    <col min="3" max="8" width="11.88671875" style="6" customWidth="1"/>
    <col min="9" max="9" width="11.5546875" style="6"/>
    <col min="10" max="10" width="13.88671875" style="6" customWidth="1"/>
    <col min="11" max="16" width="11.88671875" style="6" customWidth="1"/>
    <col min="17" max="16384" width="11.5546875" style="6"/>
  </cols>
  <sheetData>
    <row r="3" spans="2:17" ht="21" x14ac:dyDescent="0.4">
      <c r="B3" s="13" t="s">
        <v>1</v>
      </c>
      <c r="J3" s="13"/>
    </row>
    <row r="4" spans="2:17" ht="18" x14ac:dyDescent="0.35">
      <c r="B4" s="33" t="s">
        <v>549</v>
      </c>
      <c r="C4" s="33"/>
      <c r="D4" s="15"/>
      <c r="E4" s="15"/>
      <c r="F4" s="15"/>
      <c r="G4" s="15"/>
      <c r="J4" s="101" t="s">
        <v>574</v>
      </c>
      <c r="K4" s="101"/>
      <c r="L4" s="15"/>
    </row>
    <row r="6" spans="2:17" x14ac:dyDescent="0.3">
      <c r="B6" s="204" t="s">
        <v>557</v>
      </c>
      <c r="C6" s="206" t="s">
        <v>225</v>
      </c>
      <c r="D6" s="207"/>
      <c r="E6" s="208"/>
      <c r="F6" s="206" t="s">
        <v>226</v>
      </c>
      <c r="G6" s="207"/>
      <c r="H6" s="208"/>
      <c r="J6" s="204" t="s">
        <v>557</v>
      </c>
      <c r="K6" s="206" t="s">
        <v>225</v>
      </c>
      <c r="L6" s="207"/>
      <c r="M6" s="208"/>
      <c r="N6" s="206" t="s">
        <v>226</v>
      </c>
      <c r="O6" s="207"/>
      <c r="P6" s="208"/>
    </row>
    <row r="7" spans="2:17" ht="46.2" customHeight="1" x14ac:dyDescent="0.3">
      <c r="B7" s="205"/>
      <c r="C7" s="119" t="s">
        <v>193</v>
      </c>
      <c r="D7" s="118" t="s">
        <v>195</v>
      </c>
      <c r="E7" s="118" t="s">
        <v>601</v>
      </c>
      <c r="F7" s="119" t="s">
        <v>193</v>
      </c>
      <c r="G7" s="118" t="s">
        <v>195</v>
      </c>
      <c r="H7" s="118" t="s">
        <v>601</v>
      </c>
      <c r="J7" s="205"/>
      <c r="K7" s="119" t="s">
        <v>193</v>
      </c>
      <c r="L7" s="118" t="s">
        <v>195</v>
      </c>
      <c r="M7" s="118" t="s">
        <v>601</v>
      </c>
      <c r="N7" s="119" t="s">
        <v>193</v>
      </c>
      <c r="O7" s="118" t="s">
        <v>195</v>
      </c>
      <c r="P7" s="118" t="s">
        <v>601</v>
      </c>
    </row>
    <row r="8" spans="2:17" x14ac:dyDescent="0.3">
      <c r="B8" s="114" t="s">
        <v>553</v>
      </c>
      <c r="C8" s="18">
        <v>62</v>
      </c>
      <c r="D8" s="18">
        <v>12</v>
      </c>
      <c r="E8" s="55">
        <f>C8/(C8+D8)</f>
        <v>0.83783783783783783</v>
      </c>
      <c r="F8" s="18">
        <v>68</v>
      </c>
      <c r="G8" s="18">
        <v>6</v>
      </c>
      <c r="H8" s="55">
        <f>F8/(F8+G8)</f>
        <v>0.91891891891891897</v>
      </c>
      <c r="I8" s="29"/>
      <c r="J8" s="114" t="s">
        <v>553</v>
      </c>
      <c r="K8" s="18">
        <v>64</v>
      </c>
      <c r="L8" s="18">
        <v>20</v>
      </c>
      <c r="M8" s="55">
        <f>K8/(K8+L8)</f>
        <v>0.76190476190476186</v>
      </c>
      <c r="N8" s="18">
        <v>75</v>
      </c>
      <c r="O8" s="18">
        <v>9</v>
      </c>
      <c r="P8" s="55">
        <f>N8/(N8+O8)</f>
        <v>0.8928571428571429</v>
      </c>
      <c r="Q8" s="29"/>
    </row>
    <row r="9" spans="2:17" ht="15" thickBot="1" x14ac:dyDescent="0.35">
      <c r="B9" s="120" t="s">
        <v>223</v>
      </c>
      <c r="C9" s="48">
        <v>24</v>
      </c>
      <c r="D9" s="19">
        <v>5</v>
      </c>
      <c r="E9" s="55">
        <f>C9/(C9+D9)</f>
        <v>0.82758620689655171</v>
      </c>
      <c r="F9" s="19">
        <v>26</v>
      </c>
      <c r="G9" s="19">
        <v>3</v>
      </c>
      <c r="H9" s="55">
        <f>F9/(F9+G9)</f>
        <v>0.89655172413793105</v>
      </c>
      <c r="I9" s="29"/>
      <c r="J9" s="120" t="s">
        <v>223</v>
      </c>
      <c r="K9" s="48">
        <v>23</v>
      </c>
      <c r="L9" s="19">
        <v>17</v>
      </c>
      <c r="M9" s="55">
        <f>K9/(K9+L9)</f>
        <v>0.57499999999999996</v>
      </c>
      <c r="N9" s="19">
        <v>36</v>
      </c>
      <c r="O9" s="19">
        <v>4</v>
      </c>
      <c r="P9" s="55">
        <f>N9/(N9+O9)</f>
        <v>0.9</v>
      </c>
      <c r="Q9" s="29"/>
    </row>
    <row r="10" spans="2:17" ht="15" thickTop="1" x14ac:dyDescent="0.3">
      <c r="B10" s="20" t="s">
        <v>575</v>
      </c>
      <c r="C10" s="201">
        <f>AVERAGE(E8:E9)</f>
        <v>0.83271202236719477</v>
      </c>
      <c r="D10" s="202"/>
      <c r="E10" s="203"/>
      <c r="F10" s="201">
        <f>AVERAGE(H8:H9)</f>
        <v>0.90773532152842495</v>
      </c>
      <c r="G10" s="202"/>
      <c r="H10" s="203"/>
      <c r="I10" s="29"/>
      <c r="J10" s="20" t="s">
        <v>575</v>
      </c>
      <c r="K10" s="201">
        <f>AVERAGE(M8:M9)</f>
        <v>0.66845238095238091</v>
      </c>
      <c r="L10" s="202"/>
      <c r="M10" s="203"/>
      <c r="N10" s="201">
        <f>AVERAGE(P8:P9)</f>
        <v>0.89642857142857146</v>
      </c>
      <c r="O10" s="202"/>
      <c r="P10" s="203"/>
      <c r="Q10" s="29"/>
    </row>
    <row r="11" spans="2:17" x14ac:dyDescent="0.3">
      <c r="B11" s="31"/>
      <c r="C11" s="31"/>
      <c r="D11" s="31"/>
      <c r="E11" s="31"/>
      <c r="F11" s="31"/>
      <c r="G11" s="31"/>
      <c r="H11" s="31"/>
      <c r="I11" s="29"/>
      <c r="J11" s="31"/>
      <c r="K11" s="31"/>
      <c r="L11" s="31"/>
      <c r="M11" s="31"/>
      <c r="N11" s="29"/>
    </row>
    <row r="12" spans="2:17" s="29" customFormat="1" x14ac:dyDescent="0.3">
      <c r="B12" s="6"/>
      <c r="C12" s="6"/>
      <c r="D12" s="6"/>
      <c r="E12" s="6"/>
      <c r="F12" s="6"/>
      <c r="G12" s="6"/>
      <c r="H12" s="6"/>
      <c r="J12" s="6"/>
      <c r="K12" s="6"/>
      <c r="L12" s="6"/>
      <c r="M12" s="6"/>
    </row>
  </sheetData>
  <mergeCells count="10">
    <mergeCell ref="N10:P10"/>
    <mergeCell ref="B6:B7"/>
    <mergeCell ref="J6:J7"/>
    <mergeCell ref="F6:H6"/>
    <mergeCell ref="N6:P6"/>
    <mergeCell ref="C6:E6"/>
    <mergeCell ref="K6:M6"/>
    <mergeCell ref="C10:E10"/>
    <mergeCell ref="F10:H10"/>
    <mergeCell ref="K10:M10"/>
  </mergeCells>
  <conditionalFormatting sqref="C11:H11 D9 F10 F9:G9">
    <cfRule type="cellIs" dxfId="171" priority="21" operator="equal">
      <formula>"0 oder 1"</formula>
    </cfRule>
  </conditionalFormatting>
  <conditionalFormatting sqref="D8:H8">
    <cfRule type="cellIs" dxfId="170" priority="19" operator="equal">
      <formula>"0 oder 1"</formula>
    </cfRule>
  </conditionalFormatting>
  <conditionalFormatting sqref="K11:M11">
    <cfRule type="cellIs" dxfId="169" priority="18" operator="equal">
      <formula>"0 oder 1"</formula>
    </cfRule>
  </conditionalFormatting>
  <conditionalFormatting sqref="K10">
    <cfRule type="cellIs" dxfId="168" priority="8" operator="equal">
      <formula>"0 oder 1"</formula>
    </cfRule>
  </conditionalFormatting>
  <conditionalFormatting sqref="B10">
    <cfRule type="cellIs" dxfId="167" priority="12" operator="equal">
      <formula>"0 oder 1"</formula>
    </cfRule>
  </conditionalFormatting>
  <conditionalFormatting sqref="N10">
    <cfRule type="cellIs" dxfId="166" priority="10" operator="equal">
      <formula>"0 oder 1"</formula>
    </cfRule>
  </conditionalFormatting>
  <conditionalFormatting sqref="C10">
    <cfRule type="cellIs" dxfId="165" priority="11" operator="equal">
      <formula>"0 oder 1"</formula>
    </cfRule>
  </conditionalFormatting>
  <conditionalFormatting sqref="H9">
    <cfRule type="cellIs" dxfId="164" priority="7" operator="equal">
      <formula>"0 oder 1"</formula>
    </cfRule>
  </conditionalFormatting>
  <conditionalFormatting sqref="E9">
    <cfRule type="cellIs" dxfId="163" priority="6" operator="equal">
      <formula>"0 oder 1"</formula>
    </cfRule>
  </conditionalFormatting>
  <conditionalFormatting sqref="L9 N9:O9">
    <cfRule type="cellIs" dxfId="162" priority="5" operator="equal">
      <formula>"0 oder 1"</formula>
    </cfRule>
  </conditionalFormatting>
  <conditionalFormatting sqref="L8:P8">
    <cfRule type="cellIs" dxfId="161" priority="4" operator="equal">
      <formula>"0 oder 1"</formula>
    </cfRule>
  </conditionalFormatting>
  <conditionalFormatting sqref="P9">
    <cfRule type="cellIs" dxfId="160" priority="3" operator="equal">
      <formula>"0 oder 1"</formula>
    </cfRule>
  </conditionalFormatting>
  <conditionalFormatting sqref="M9">
    <cfRule type="cellIs" dxfId="159" priority="2" operator="equal">
      <formula>"0 oder 1"</formula>
    </cfRule>
  </conditionalFormatting>
  <conditionalFormatting sqref="J10">
    <cfRule type="cellIs" dxfId="158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8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14.109375" style="6" customWidth="1"/>
    <col min="3" max="3" width="16.88671875" style="6" bestFit="1" customWidth="1"/>
    <col min="4" max="4" width="13.5546875" style="6" bestFit="1" customWidth="1"/>
    <col min="5" max="5" width="11.77734375" style="6" bestFit="1" customWidth="1"/>
    <col min="6" max="6" width="11.5546875" style="6" customWidth="1"/>
    <col min="7" max="7" width="16.88671875" style="6" bestFit="1" customWidth="1"/>
    <col min="8" max="8" width="13.5546875" style="6" bestFit="1" customWidth="1"/>
    <col min="9" max="9" width="11.5546875" style="6"/>
    <col min="10" max="10" width="20.5546875" style="6" customWidth="1"/>
    <col min="11" max="11" width="16.88671875" style="6" bestFit="1" customWidth="1"/>
    <col min="12" max="12" width="13.5546875" style="6" bestFit="1" customWidth="1"/>
    <col min="13" max="13" width="11.5546875" style="6"/>
    <col min="14" max="14" width="30.5546875" style="6" bestFit="1" customWidth="1"/>
    <col min="15" max="15" width="16.88671875" style="6" bestFit="1" customWidth="1"/>
    <col min="16" max="16" width="13.5546875" style="6" bestFit="1" customWidth="1"/>
    <col min="17" max="17" width="11.5546875" style="6"/>
    <col min="18" max="18" width="38.88671875" style="6" customWidth="1"/>
    <col min="19" max="19" width="16.33203125" style="6" bestFit="1" customWidth="1"/>
    <col min="20" max="22" width="11.5546875" style="6"/>
    <col min="23" max="23" width="25.21875" style="6" customWidth="1"/>
    <col min="24" max="16384" width="11.5546875" style="6"/>
  </cols>
  <sheetData>
    <row r="3" spans="2:31" ht="21" x14ac:dyDescent="0.4">
      <c r="B3" s="107" t="s">
        <v>3</v>
      </c>
      <c r="C3" s="13"/>
      <c r="D3" s="13"/>
      <c r="F3" s="13"/>
      <c r="G3" s="13"/>
      <c r="J3" s="13"/>
      <c r="K3" s="13"/>
      <c r="R3" s="13"/>
    </row>
    <row r="4" spans="2:31" ht="38.4" customHeight="1" x14ac:dyDescent="0.35">
      <c r="B4" s="144" t="s">
        <v>555</v>
      </c>
      <c r="C4" s="102"/>
      <c r="D4" s="102"/>
      <c r="E4" s="102"/>
      <c r="F4" s="213" t="s">
        <v>21</v>
      </c>
      <c r="G4" s="213"/>
      <c r="H4" s="213"/>
      <c r="J4" s="213" t="s">
        <v>579</v>
      </c>
      <c r="K4" s="213"/>
      <c r="L4" s="213"/>
      <c r="N4" s="143" t="s">
        <v>224</v>
      </c>
      <c r="R4" s="213" t="s">
        <v>580</v>
      </c>
      <c r="S4" s="213"/>
      <c r="T4" s="213"/>
      <c r="U4" s="15"/>
      <c r="V4" s="143" t="s">
        <v>552</v>
      </c>
      <c r="W4" s="56"/>
    </row>
    <row r="5" spans="2:31" x14ac:dyDescent="0.3">
      <c r="W5" s="108"/>
      <c r="X5" s="112"/>
      <c r="Y5" s="112"/>
      <c r="Z5" s="112"/>
      <c r="AA5" s="112"/>
      <c r="AB5" s="112"/>
      <c r="AC5" s="112"/>
      <c r="AD5" s="112"/>
      <c r="AE5" s="112"/>
    </row>
    <row r="6" spans="2:31" x14ac:dyDescent="0.3">
      <c r="B6" s="21" t="s">
        <v>557</v>
      </c>
      <c r="C6" s="21" t="s">
        <v>225</v>
      </c>
      <c r="D6" s="21" t="s">
        <v>226</v>
      </c>
      <c r="E6" s="29"/>
      <c r="F6" s="21" t="s">
        <v>557</v>
      </c>
      <c r="G6" s="21" t="s">
        <v>225</v>
      </c>
      <c r="H6" s="21" t="s">
        <v>226</v>
      </c>
      <c r="I6" s="29"/>
      <c r="J6" s="21" t="s">
        <v>557</v>
      </c>
      <c r="K6" s="21" t="s">
        <v>225</v>
      </c>
      <c r="L6" s="21" t="s">
        <v>226</v>
      </c>
      <c r="M6" s="29"/>
      <c r="N6" s="17" t="s">
        <v>598</v>
      </c>
      <c r="O6" s="21" t="s">
        <v>225</v>
      </c>
      <c r="P6" s="21" t="s">
        <v>226</v>
      </c>
      <c r="R6" s="17" t="s">
        <v>597</v>
      </c>
      <c r="S6" s="17" t="s">
        <v>225</v>
      </c>
      <c r="T6" s="17" t="s">
        <v>226</v>
      </c>
      <c r="U6" s="62"/>
      <c r="V6" s="216" t="s">
        <v>557</v>
      </c>
      <c r="W6" s="214" t="s">
        <v>472</v>
      </c>
      <c r="X6" s="206" t="s">
        <v>225</v>
      </c>
      <c r="Y6" s="207"/>
      <c r="Z6" s="206" t="s">
        <v>226</v>
      </c>
      <c r="AA6" s="207"/>
      <c r="AB6" s="111"/>
      <c r="AC6" s="111"/>
      <c r="AD6" s="111"/>
      <c r="AE6" s="111"/>
    </row>
    <row r="7" spans="2:31" ht="43.8" thickBot="1" x14ac:dyDescent="0.35">
      <c r="B7" s="18" t="s">
        <v>553</v>
      </c>
      <c r="C7" s="55">
        <f>0/32</f>
        <v>0</v>
      </c>
      <c r="D7" s="55">
        <f>20/31</f>
        <v>0.64516129032258063</v>
      </c>
      <c r="F7" s="18" t="s">
        <v>553</v>
      </c>
      <c r="G7" s="55">
        <f>0/32</f>
        <v>0</v>
      </c>
      <c r="H7" s="55">
        <f>19/31</f>
        <v>0.61290322580645162</v>
      </c>
      <c r="I7" s="162"/>
      <c r="J7" s="18" t="s">
        <v>553</v>
      </c>
      <c r="K7" s="55">
        <f>4/32</f>
        <v>0.125</v>
      </c>
      <c r="L7" s="55">
        <f>30/31</f>
        <v>0.967741935483871</v>
      </c>
      <c r="N7" s="57" t="s">
        <v>626</v>
      </c>
      <c r="O7" s="18">
        <v>1</v>
      </c>
      <c r="P7" s="18">
        <v>1</v>
      </c>
      <c r="R7" s="32" t="s">
        <v>578</v>
      </c>
      <c r="S7" s="72">
        <f>(4.25-1)/(7-1)</f>
        <v>0.54166666666666663</v>
      </c>
      <c r="T7" s="72">
        <f>(6.33-1)/(7-1)</f>
        <v>0.88833333333333331</v>
      </c>
      <c r="U7" s="109"/>
      <c r="V7" s="217"/>
      <c r="W7" s="215"/>
      <c r="X7" s="110" t="s">
        <v>556</v>
      </c>
      <c r="Y7" s="110" t="s">
        <v>230</v>
      </c>
      <c r="Z7" s="110" t="s">
        <v>556</v>
      </c>
      <c r="AA7" s="110" t="s">
        <v>230</v>
      </c>
    </row>
    <row r="8" spans="2:31" ht="30" thickTop="1" thickBot="1" x14ac:dyDescent="0.35">
      <c r="B8" s="19" t="s">
        <v>223</v>
      </c>
      <c r="C8" s="72">
        <f>0/19</f>
        <v>0</v>
      </c>
      <c r="D8" s="72">
        <f>30/34</f>
        <v>0.88235294117647056</v>
      </c>
      <c r="F8" s="19" t="s">
        <v>223</v>
      </c>
      <c r="G8" s="72">
        <f>0/19</f>
        <v>0</v>
      </c>
      <c r="H8" s="72">
        <f>28/34</f>
        <v>0.82352941176470584</v>
      </c>
      <c r="I8" s="29"/>
      <c r="J8" s="19" t="s">
        <v>223</v>
      </c>
      <c r="K8" s="72">
        <f>0/19</f>
        <v>0</v>
      </c>
      <c r="L8" s="72">
        <f>34/34</f>
        <v>1</v>
      </c>
      <c r="N8" s="75" t="s">
        <v>627</v>
      </c>
      <c r="O8" s="48">
        <v>0</v>
      </c>
      <c r="P8" s="48">
        <v>0</v>
      </c>
      <c r="R8" s="20" t="s">
        <v>575</v>
      </c>
      <c r="S8" s="51">
        <f>AVERAGE(S6:S7)</f>
        <v>0.54166666666666663</v>
      </c>
      <c r="T8" s="51">
        <f>AVERAGE(T6:T7)</f>
        <v>0.88833333333333331</v>
      </c>
      <c r="U8" s="31"/>
      <c r="V8" s="209" t="s">
        <v>222</v>
      </c>
      <c r="W8" s="18" t="s">
        <v>462</v>
      </c>
      <c r="X8" s="18">
        <v>0</v>
      </c>
      <c r="Y8" s="55">
        <f>1-0</f>
        <v>1</v>
      </c>
      <c r="Z8" s="18">
        <v>0</v>
      </c>
      <c r="AA8" s="55">
        <f>1-0</f>
        <v>1</v>
      </c>
    </row>
    <row r="9" spans="2:31" ht="15" thickTop="1" x14ac:dyDescent="0.3">
      <c r="B9" s="20" t="s">
        <v>575</v>
      </c>
      <c r="C9" s="51">
        <f>AVERAGE(C7:C8)</f>
        <v>0</v>
      </c>
      <c r="D9" s="51">
        <f>AVERAGE(D7:D8)</f>
        <v>0.76375711574952554</v>
      </c>
      <c r="F9" s="20" t="s">
        <v>575</v>
      </c>
      <c r="G9" s="51">
        <f>AVERAGE(G7:G8)</f>
        <v>0</v>
      </c>
      <c r="H9" s="51">
        <f>AVERAGE(H7:H8)</f>
        <v>0.71821631878557879</v>
      </c>
      <c r="I9" s="162"/>
      <c r="J9" s="20" t="s">
        <v>575</v>
      </c>
      <c r="K9" s="51">
        <f>AVERAGE(K7:K8)</f>
        <v>6.25E-2</v>
      </c>
      <c r="L9" s="51">
        <f>AVERAGE(L7:L8)</f>
        <v>0.9838709677419355</v>
      </c>
      <c r="N9" s="20" t="s">
        <v>575</v>
      </c>
      <c r="O9" s="18">
        <f>AVERAGE(O7:O8)</f>
        <v>0.5</v>
      </c>
      <c r="P9" s="18">
        <f>AVERAGE(P7:P8)</f>
        <v>0.5</v>
      </c>
      <c r="R9" s="31"/>
      <c r="S9" s="31"/>
      <c r="T9" s="31"/>
      <c r="U9" s="31"/>
      <c r="V9" s="209"/>
      <c r="W9" s="18" t="s">
        <v>463</v>
      </c>
      <c r="X9" s="18">
        <v>10</v>
      </c>
      <c r="Y9" s="55">
        <f>1-((X9-0)/(MAX(X9,Z9)-0))</f>
        <v>0</v>
      </c>
      <c r="Z9" s="18">
        <v>2</v>
      </c>
      <c r="AA9" s="55">
        <f>1-((Z9-0)/(MAX(X9,Z9)-0))</f>
        <v>0.8</v>
      </c>
    </row>
    <row r="10" spans="2:31" x14ac:dyDescent="0.3">
      <c r="R10" s="31"/>
      <c r="S10" s="31"/>
      <c r="T10" s="31"/>
      <c r="U10" s="31"/>
      <c r="V10" s="209"/>
      <c r="W10" s="18" t="s">
        <v>464</v>
      </c>
      <c r="X10" s="18">
        <v>0</v>
      </c>
      <c r="Y10" s="55">
        <f>1-0</f>
        <v>1</v>
      </c>
      <c r="Z10" s="18">
        <v>0</v>
      </c>
      <c r="AA10" s="55">
        <f>1-0</f>
        <v>1</v>
      </c>
    </row>
    <row r="11" spans="2:31" x14ac:dyDescent="0.3">
      <c r="R11" s="31"/>
      <c r="S11" s="31"/>
      <c r="T11" s="31"/>
      <c r="U11" s="29"/>
      <c r="V11" s="209"/>
      <c r="W11" s="18" t="s">
        <v>465</v>
      </c>
      <c r="X11" s="18">
        <v>0</v>
      </c>
      <c r="Y11" s="55">
        <f>1-0</f>
        <v>1</v>
      </c>
      <c r="Z11" s="18">
        <v>0</v>
      </c>
      <c r="AA11" s="55">
        <f>1-0</f>
        <v>1</v>
      </c>
    </row>
    <row r="12" spans="2:31" x14ac:dyDescent="0.3">
      <c r="R12" s="31"/>
      <c r="S12" s="31"/>
      <c r="T12" s="31"/>
      <c r="U12" s="29"/>
      <c r="V12" s="209"/>
      <c r="W12" s="18" t="s">
        <v>466</v>
      </c>
      <c r="X12" s="18">
        <v>0</v>
      </c>
      <c r="Y12" s="55">
        <f>1-0</f>
        <v>1</v>
      </c>
      <c r="Z12" s="18">
        <v>0</v>
      </c>
      <c r="AA12" s="55">
        <f>1-0</f>
        <v>1</v>
      </c>
    </row>
    <row r="13" spans="2:31" x14ac:dyDescent="0.3">
      <c r="H13" s="132"/>
      <c r="R13" s="31"/>
      <c r="S13" s="31"/>
      <c r="T13" s="31"/>
      <c r="U13" s="29"/>
      <c r="V13" s="209"/>
      <c r="W13" s="18" t="s">
        <v>467</v>
      </c>
      <c r="X13" s="18">
        <v>80</v>
      </c>
      <c r="Y13" s="55">
        <f>1-((X13-0)/(MAX(X13,Z13)-0))</f>
        <v>0.91031390134529144</v>
      </c>
      <c r="Z13" s="18">
        <v>892</v>
      </c>
      <c r="AA13" s="55">
        <f>1-((Z13-0)/(MAX(X13,Z13)-0))</f>
        <v>0</v>
      </c>
    </row>
    <row r="14" spans="2:31" x14ac:dyDescent="0.3">
      <c r="R14" s="31"/>
      <c r="S14" s="31"/>
      <c r="T14" s="31"/>
      <c r="U14" s="29"/>
      <c r="V14" s="209"/>
      <c r="W14" s="18" t="s">
        <v>468</v>
      </c>
      <c r="X14" s="18">
        <v>0</v>
      </c>
      <c r="Y14" s="55">
        <f>1-0</f>
        <v>1</v>
      </c>
      <c r="Z14" s="18">
        <v>0</v>
      </c>
      <c r="AA14" s="55">
        <f>1-0</f>
        <v>1</v>
      </c>
    </row>
    <row r="15" spans="2:31" x14ac:dyDescent="0.3">
      <c r="R15" s="31"/>
      <c r="S15" s="31"/>
      <c r="T15" s="31"/>
      <c r="U15" s="29"/>
      <c r="V15" s="209"/>
      <c r="W15" s="18" t="s">
        <v>469</v>
      </c>
      <c r="X15" s="18">
        <v>0</v>
      </c>
      <c r="Y15" s="55">
        <f>1-0</f>
        <v>1</v>
      </c>
      <c r="Z15" s="18">
        <v>0</v>
      </c>
      <c r="AA15" s="55">
        <f>1-0</f>
        <v>1</v>
      </c>
    </row>
    <row r="16" spans="2:31" x14ac:dyDescent="0.3">
      <c r="R16" s="31"/>
      <c r="S16" s="31"/>
      <c r="T16" s="31"/>
      <c r="U16" s="29"/>
      <c r="V16" s="209"/>
      <c r="W16" s="18" t="s">
        <v>470</v>
      </c>
      <c r="X16" s="18">
        <v>0</v>
      </c>
      <c r="Y16" s="55">
        <f>1-0</f>
        <v>1</v>
      </c>
      <c r="Z16" s="18">
        <v>0</v>
      </c>
      <c r="AA16" s="55">
        <f>1-0</f>
        <v>1</v>
      </c>
    </row>
    <row r="17" spans="2:31" x14ac:dyDescent="0.3">
      <c r="R17" s="31"/>
      <c r="S17" s="31"/>
      <c r="T17" s="31"/>
      <c r="U17" s="104"/>
      <c r="V17" s="209"/>
      <c r="W17" s="18" t="s">
        <v>471</v>
      </c>
      <c r="X17" s="18">
        <v>6</v>
      </c>
      <c r="Y17" s="55">
        <f>1-((X17-0)/(MAX(X17,Z17)-0))</f>
        <v>0</v>
      </c>
      <c r="Z17" s="18">
        <v>0</v>
      </c>
      <c r="AA17" s="55">
        <f>1-((Z17-0)/(MAX(X17,Z17)-0))</f>
        <v>1</v>
      </c>
    </row>
    <row r="18" spans="2:31" x14ac:dyDescent="0.3">
      <c r="R18" s="31"/>
      <c r="S18" s="31"/>
      <c r="T18" s="31"/>
      <c r="U18" s="105"/>
      <c r="V18" s="209"/>
      <c r="W18" s="18" t="s">
        <v>473</v>
      </c>
      <c r="X18" s="18">
        <v>2</v>
      </c>
      <c r="Y18" s="55">
        <f>1-((X18-0)/(MAX(X18,Z18)-0))</f>
        <v>0</v>
      </c>
      <c r="Z18" s="18">
        <v>0</v>
      </c>
      <c r="AA18" s="55">
        <f>1-((Z18-0)/(MAX(X18,Z18)-0))</f>
        <v>1</v>
      </c>
    </row>
    <row r="19" spans="2:31" x14ac:dyDescent="0.3">
      <c r="R19" s="31"/>
      <c r="S19" s="31"/>
      <c r="T19" s="31"/>
      <c r="U19" s="105"/>
      <c r="V19" s="209"/>
      <c r="W19" s="18" t="s">
        <v>548</v>
      </c>
      <c r="X19" s="18"/>
      <c r="Y19" s="55">
        <f>AVERAGE(Y8:Y18)</f>
        <v>0.71911944557684471</v>
      </c>
      <c r="Z19" s="18"/>
      <c r="AA19" s="55">
        <f>AVERAGE(AA8:AA18)</f>
        <v>0.89090909090909098</v>
      </c>
      <c r="AB19" s="31"/>
      <c r="AC19" s="31"/>
      <c r="AD19" s="31"/>
      <c r="AE19" s="31"/>
    </row>
    <row r="20" spans="2:31" x14ac:dyDescent="0.3">
      <c r="R20" s="31"/>
      <c r="S20" s="31"/>
      <c r="T20" s="31"/>
      <c r="U20" s="105"/>
    </row>
    <row r="21" spans="2:31" x14ac:dyDescent="0.3">
      <c r="R21" s="31"/>
      <c r="S21" s="31"/>
      <c r="T21" s="31"/>
      <c r="U21" s="105"/>
      <c r="V21" s="209" t="s">
        <v>223</v>
      </c>
      <c r="W21" s="18" t="s">
        <v>462</v>
      </c>
      <c r="X21" s="18">
        <v>0</v>
      </c>
      <c r="Y21" s="55">
        <f>1-0</f>
        <v>1</v>
      </c>
      <c r="Z21" s="18">
        <v>0</v>
      </c>
      <c r="AA21" s="55">
        <f>1-0</f>
        <v>1</v>
      </c>
    </row>
    <row r="22" spans="2:31" s="29" customFormat="1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R22" s="31"/>
      <c r="S22" s="31"/>
      <c r="T22" s="31"/>
      <c r="U22" s="105"/>
      <c r="V22" s="209"/>
      <c r="W22" s="18" t="s">
        <v>463</v>
      </c>
      <c r="X22" s="18">
        <v>8</v>
      </c>
      <c r="Y22" s="55">
        <f>1-((X22-0)/(MAX(X22,Z22)-0))</f>
        <v>0</v>
      </c>
      <c r="Z22" s="18">
        <v>2</v>
      </c>
      <c r="AA22" s="55">
        <f>1-((Z22-0)/(MAX(X22,Z22)-0))</f>
        <v>0.75</v>
      </c>
      <c r="AB22" s="6"/>
      <c r="AC22" s="6"/>
      <c r="AD22" s="6"/>
      <c r="AE22" s="6"/>
    </row>
    <row r="23" spans="2:31" x14ac:dyDescent="0.3">
      <c r="R23" s="31"/>
      <c r="S23" s="31"/>
      <c r="T23" s="31"/>
      <c r="U23" s="105"/>
      <c r="V23" s="209"/>
      <c r="W23" s="18" t="s">
        <v>464</v>
      </c>
      <c r="X23" s="18">
        <v>0</v>
      </c>
      <c r="Y23" s="55">
        <f>1-0</f>
        <v>1</v>
      </c>
      <c r="Z23" s="18">
        <v>0</v>
      </c>
      <c r="AA23" s="55">
        <f>1-0</f>
        <v>1</v>
      </c>
      <c r="AB23" s="29"/>
      <c r="AC23" s="29"/>
      <c r="AD23" s="29"/>
      <c r="AE23" s="29"/>
    </row>
    <row r="24" spans="2:31" x14ac:dyDescent="0.3">
      <c r="R24" s="31"/>
      <c r="S24" s="31"/>
      <c r="T24" s="31"/>
      <c r="U24" s="105"/>
      <c r="V24" s="209"/>
      <c r="W24" s="18" t="s">
        <v>465</v>
      </c>
      <c r="X24" s="18">
        <v>0</v>
      </c>
      <c r="Y24" s="55">
        <f>1-0</f>
        <v>1</v>
      </c>
      <c r="Z24" s="18">
        <v>0</v>
      </c>
      <c r="AA24" s="55">
        <f>1-0</f>
        <v>1</v>
      </c>
    </row>
    <row r="25" spans="2:31" x14ac:dyDescent="0.3">
      <c r="R25" s="31"/>
      <c r="S25" s="31"/>
      <c r="T25" s="31"/>
      <c r="U25" s="105"/>
      <c r="V25" s="209"/>
      <c r="W25" s="18" t="s">
        <v>466</v>
      </c>
      <c r="X25" s="18">
        <v>0</v>
      </c>
      <c r="Y25" s="55">
        <f>1-0</f>
        <v>1</v>
      </c>
      <c r="Z25" s="18">
        <v>0</v>
      </c>
      <c r="AA25" s="55">
        <f>1-0</f>
        <v>1</v>
      </c>
    </row>
    <row r="26" spans="2:31" x14ac:dyDescent="0.3">
      <c r="R26" s="31"/>
      <c r="S26" s="31"/>
      <c r="T26" s="31"/>
      <c r="U26" s="105"/>
      <c r="V26" s="209"/>
      <c r="W26" s="18" t="s">
        <v>467</v>
      </c>
      <c r="X26" s="18">
        <v>80</v>
      </c>
      <c r="Y26" s="55">
        <f>1-((X26-0)/(MAX(X26,Z26)-0))</f>
        <v>0.9095022624434389</v>
      </c>
      <c r="Z26" s="18">
        <v>884</v>
      </c>
      <c r="AA26" s="55">
        <f>1-((Z26-0)/(MAX(X26,Z26)-0))</f>
        <v>0</v>
      </c>
    </row>
    <row r="27" spans="2:31" x14ac:dyDescent="0.3">
      <c r="R27" s="31"/>
      <c r="S27" s="31"/>
      <c r="T27" s="31"/>
      <c r="U27" s="105"/>
      <c r="V27" s="209"/>
      <c r="W27" s="18" t="s">
        <v>468</v>
      </c>
      <c r="X27" s="18">
        <v>0</v>
      </c>
      <c r="Y27" s="55">
        <f>1-0</f>
        <v>1</v>
      </c>
      <c r="Z27" s="18">
        <v>0</v>
      </c>
      <c r="AA27" s="55">
        <f>1-0</f>
        <v>1</v>
      </c>
    </row>
    <row r="28" spans="2:31" ht="14.4" customHeight="1" x14ac:dyDescent="0.3">
      <c r="R28" s="31"/>
      <c r="S28" s="31"/>
      <c r="T28" s="31"/>
      <c r="U28" s="105"/>
      <c r="V28" s="209"/>
      <c r="W28" s="18" t="s">
        <v>469</v>
      </c>
      <c r="X28" s="18">
        <v>0</v>
      </c>
      <c r="Y28" s="55">
        <f>1-0</f>
        <v>1</v>
      </c>
      <c r="Z28" s="18">
        <v>0</v>
      </c>
      <c r="AA28" s="55">
        <f>1-0</f>
        <v>1</v>
      </c>
    </row>
    <row r="29" spans="2:31" x14ac:dyDescent="0.3">
      <c r="Q29" s="67"/>
      <c r="R29" s="31"/>
      <c r="S29" s="31"/>
      <c r="T29" s="31"/>
      <c r="U29" s="105"/>
      <c r="V29" s="209"/>
      <c r="W29" s="18" t="s">
        <v>470</v>
      </c>
      <c r="X29" s="18">
        <v>0</v>
      </c>
      <c r="Y29" s="55">
        <f>1-0</f>
        <v>1</v>
      </c>
      <c r="Z29" s="18">
        <v>0</v>
      </c>
      <c r="AA29" s="55">
        <f>1-0</f>
        <v>1</v>
      </c>
    </row>
    <row r="30" spans="2:31" ht="14.4" customHeight="1" x14ac:dyDescent="0.3">
      <c r="R30" s="31"/>
      <c r="S30" s="31"/>
      <c r="T30" s="31"/>
      <c r="U30" s="105"/>
      <c r="V30" s="209"/>
      <c r="W30" s="18" t="s">
        <v>471</v>
      </c>
      <c r="X30" s="18">
        <v>6</v>
      </c>
      <c r="Y30" s="55">
        <f>1-((X30-0)/(MAX(X30,Z30)-0))</f>
        <v>0</v>
      </c>
      <c r="Z30" s="18">
        <v>0</v>
      </c>
      <c r="AA30" s="55">
        <f>1-((Z30-0)/(MAX(X30,Z30)-0))</f>
        <v>1</v>
      </c>
    </row>
    <row r="31" spans="2:31" x14ac:dyDescent="0.3">
      <c r="R31" s="31"/>
      <c r="S31" s="31"/>
      <c r="T31" s="31"/>
      <c r="U31" s="105"/>
      <c r="V31" s="209"/>
      <c r="W31" s="18" t="s">
        <v>473</v>
      </c>
      <c r="X31" s="18">
        <v>2</v>
      </c>
      <c r="Y31" s="55">
        <f>1-((X31-0)/(MAX(X31,Z31)-0))</f>
        <v>0</v>
      </c>
      <c r="Z31" s="18">
        <v>0</v>
      </c>
      <c r="AA31" s="55">
        <f>1-((Z31-0)/(MAX(X31,Z31)-0))</f>
        <v>1</v>
      </c>
      <c r="AB31" s="109"/>
      <c r="AC31" s="109"/>
      <c r="AD31" s="109"/>
      <c r="AE31" s="109"/>
    </row>
    <row r="32" spans="2:31" x14ac:dyDescent="0.3">
      <c r="R32" s="31"/>
      <c r="S32" s="31"/>
      <c r="T32" s="31"/>
      <c r="V32" s="209"/>
      <c r="W32" s="57" t="s">
        <v>548</v>
      </c>
      <c r="X32" s="55"/>
      <c r="Y32" s="55">
        <f>AVERAGE(Y21:Y31)</f>
        <v>0.71904566022213079</v>
      </c>
      <c r="Z32" s="55"/>
      <c r="AA32" s="55">
        <f>AVERAGE(AA21:AA31)</f>
        <v>0.88636363636363635</v>
      </c>
    </row>
    <row r="33" spans="10:27" x14ac:dyDescent="0.3">
      <c r="R33" s="31"/>
      <c r="S33" s="31"/>
      <c r="T33" s="31"/>
    </row>
    <row r="34" spans="10:27" x14ac:dyDescent="0.3">
      <c r="R34" s="31"/>
      <c r="S34" s="31"/>
      <c r="T34" s="31"/>
      <c r="V34" s="210" t="s">
        <v>575</v>
      </c>
      <c r="W34" s="210"/>
      <c r="X34" s="211">
        <f>AVERAGE(Y19,Y32)</f>
        <v>0.71908255289948775</v>
      </c>
      <c r="Y34" s="212"/>
      <c r="Z34" s="211">
        <f>AVERAGE(AA19,AA32)</f>
        <v>0.88863636363636367</v>
      </c>
      <c r="AA34" s="212"/>
    </row>
    <row r="35" spans="10:27" x14ac:dyDescent="0.3">
      <c r="R35" s="31"/>
      <c r="S35" s="31"/>
      <c r="T35" s="31"/>
    </row>
    <row r="36" spans="10:27" x14ac:dyDescent="0.3">
      <c r="R36" s="31"/>
      <c r="S36" s="31"/>
      <c r="T36" s="31"/>
    </row>
    <row r="37" spans="10:27" x14ac:dyDescent="0.3">
      <c r="J37" s="31"/>
      <c r="K37" s="31"/>
      <c r="L37" s="31"/>
    </row>
    <row r="38" spans="10:27" x14ac:dyDescent="0.3">
      <c r="J38" s="31"/>
      <c r="K38" s="31"/>
      <c r="L38" s="31"/>
    </row>
    <row r="39" spans="10:27" x14ac:dyDescent="0.3">
      <c r="J39" s="31"/>
      <c r="K39" s="31"/>
      <c r="L39" s="31"/>
    </row>
    <row r="40" spans="10:27" x14ac:dyDescent="0.3">
      <c r="J40" s="31"/>
      <c r="K40" s="31"/>
      <c r="L40" s="31"/>
    </row>
    <row r="41" spans="10:27" x14ac:dyDescent="0.3">
      <c r="J41" s="31"/>
      <c r="K41" s="31"/>
      <c r="L41" s="31"/>
    </row>
    <row r="42" spans="10:27" x14ac:dyDescent="0.3">
      <c r="J42" s="31"/>
      <c r="K42" s="31"/>
      <c r="L42" s="31"/>
    </row>
    <row r="43" spans="10:27" x14ac:dyDescent="0.3">
      <c r="J43" s="31"/>
      <c r="K43" s="31"/>
      <c r="L43" s="31"/>
    </row>
    <row r="44" spans="10:27" x14ac:dyDescent="0.3">
      <c r="M44" s="29"/>
    </row>
    <row r="45" spans="10:27" x14ac:dyDescent="0.3">
      <c r="J45" s="16"/>
      <c r="K45" s="16"/>
    </row>
    <row r="46" spans="10:27" x14ac:dyDescent="0.3">
      <c r="J46" s="16"/>
      <c r="K46" s="16"/>
    </row>
    <row r="47" spans="10:27" x14ac:dyDescent="0.3">
      <c r="J47" s="16"/>
      <c r="K47" s="16"/>
    </row>
    <row r="48" spans="10:27" x14ac:dyDescent="0.3">
      <c r="J48" s="16"/>
      <c r="K48" s="16"/>
    </row>
  </sheetData>
  <mergeCells count="12">
    <mergeCell ref="F4:H4"/>
    <mergeCell ref="J4:L4"/>
    <mergeCell ref="R4:T4"/>
    <mergeCell ref="W6:W7"/>
    <mergeCell ref="V6:V7"/>
    <mergeCell ref="V21:V32"/>
    <mergeCell ref="V34:W34"/>
    <mergeCell ref="X6:Y6"/>
    <mergeCell ref="Z6:AA6"/>
    <mergeCell ref="X34:Y34"/>
    <mergeCell ref="Z34:AA34"/>
    <mergeCell ref="V8:V19"/>
  </mergeCells>
  <conditionalFormatting sqref="D8 S11:T36 L37:L43">
    <cfRule type="cellIs" dxfId="157" priority="19" operator="equal">
      <formula>"0 oder 1"</formula>
    </cfRule>
  </conditionalFormatting>
  <conditionalFormatting sqref="H8">
    <cfRule type="cellIs" dxfId="156" priority="18" operator="equal">
      <formula>"0 oder 1"</formula>
    </cfRule>
  </conditionalFormatting>
  <conditionalFormatting sqref="L8">
    <cfRule type="cellIs" dxfId="155" priority="8" operator="equal">
      <formula>"0 oder 1"</formula>
    </cfRule>
  </conditionalFormatting>
  <conditionalFormatting sqref="S9:U10 S7 U7:U8">
    <cfRule type="cellIs" dxfId="154" priority="7" operator="equal">
      <formula>"0 oder 1"</formula>
    </cfRule>
  </conditionalFormatting>
  <conditionalFormatting sqref="T7">
    <cfRule type="cellIs" dxfId="153" priority="6" operator="equal">
      <formula>"0 oder 1"</formula>
    </cfRule>
  </conditionalFormatting>
  <conditionalFormatting sqref="N9">
    <cfRule type="cellIs" dxfId="152" priority="5" operator="equal">
      <formula>"0 oder 1"</formula>
    </cfRule>
  </conditionalFormatting>
  <conditionalFormatting sqref="B9">
    <cfRule type="cellIs" dxfId="151" priority="4" operator="equal">
      <formula>"0 oder 1"</formula>
    </cfRule>
  </conditionalFormatting>
  <conditionalFormatting sqref="F9">
    <cfRule type="cellIs" dxfId="150" priority="3" operator="equal">
      <formula>"0 oder 1"</formula>
    </cfRule>
  </conditionalFormatting>
  <conditionalFormatting sqref="J9">
    <cfRule type="cellIs" dxfId="149" priority="2" operator="equal">
      <formula>"0 oder 1"</formula>
    </cfRule>
  </conditionalFormatting>
  <conditionalFormatting sqref="R8">
    <cfRule type="cellIs" dxfId="148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0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67.21875" style="6" bestFit="1" customWidth="1"/>
    <col min="3" max="3" width="14.21875" style="6" bestFit="1" customWidth="1"/>
    <col min="4" max="4" width="12" style="6" customWidth="1"/>
    <col min="5" max="16384" width="11.5546875" style="6"/>
  </cols>
  <sheetData>
    <row r="3" spans="2:8" ht="21" x14ac:dyDescent="0.4">
      <c r="B3" s="13" t="s">
        <v>561</v>
      </c>
      <c r="D3" s="77" t="s">
        <v>581</v>
      </c>
    </row>
    <row r="4" spans="2:8" ht="40.799999999999997" customHeight="1" x14ac:dyDescent="0.35">
      <c r="B4" s="218" t="s">
        <v>625</v>
      </c>
      <c r="C4" s="218"/>
      <c r="D4" s="218"/>
    </row>
    <row r="6" spans="2:8" x14ac:dyDescent="0.3">
      <c r="B6" s="21" t="s">
        <v>15</v>
      </c>
      <c r="C6" s="17" t="s">
        <v>225</v>
      </c>
      <c r="D6" s="17" t="s">
        <v>226</v>
      </c>
    </row>
    <row r="7" spans="2:8" x14ac:dyDescent="0.3">
      <c r="B7" s="18" t="s">
        <v>110</v>
      </c>
      <c r="C7" s="18">
        <v>0</v>
      </c>
      <c r="D7" s="24">
        <v>1</v>
      </c>
    </row>
    <row r="8" spans="2:8" x14ac:dyDescent="0.3">
      <c r="B8" s="18" t="s">
        <v>111</v>
      </c>
      <c r="C8" s="18">
        <v>0</v>
      </c>
      <c r="D8" s="24">
        <v>1</v>
      </c>
      <c r="E8" s="29"/>
      <c r="F8" s="29"/>
      <c r="G8" s="29"/>
      <c r="H8" s="29"/>
    </row>
    <row r="9" spans="2:8" x14ac:dyDescent="0.3">
      <c r="B9" s="18" t="s">
        <v>112</v>
      </c>
      <c r="C9" s="18">
        <v>0</v>
      </c>
      <c r="D9" s="24">
        <v>1</v>
      </c>
      <c r="E9" s="29"/>
      <c r="F9" s="29"/>
      <c r="G9" s="29"/>
      <c r="H9" s="29"/>
    </row>
    <row r="10" spans="2:8" x14ac:dyDescent="0.3">
      <c r="B10" s="18" t="s">
        <v>113</v>
      </c>
      <c r="C10" s="18">
        <v>0</v>
      </c>
      <c r="D10" s="24">
        <v>1</v>
      </c>
    </row>
    <row r="11" spans="2:8" x14ac:dyDescent="0.3">
      <c r="B11" s="35" t="s">
        <v>178</v>
      </c>
      <c r="C11" s="35">
        <v>0</v>
      </c>
      <c r="D11" s="71">
        <v>1</v>
      </c>
    </row>
    <row r="12" spans="2:8" x14ac:dyDescent="0.3">
      <c r="B12" s="35" t="s">
        <v>179</v>
      </c>
      <c r="C12" s="35">
        <v>0</v>
      </c>
      <c r="D12" s="71">
        <v>1</v>
      </c>
    </row>
    <row r="13" spans="2:8" x14ac:dyDescent="0.3">
      <c r="B13" s="35" t="s">
        <v>180</v>
      </c>
      <c r="C13" s="35">
        <v>0</v>
      </c>
      <c r="D13" s="71">
        <v>1</v>
      </c>
    </row>
    <row r="14" spans="2:8" x14ac:dyDescent="0.3">
      <c r="B14" s="35" t="s">
        <v>181</v>
      </c>
      <c r="C14" s="35">
        <v>0</v>
      </c>
      <c r="D14" s="71">
        <v>1</v>
      </c>
    </row>
    <row r="15" spans="2:8" x14ac:dyDescent="0.3">
      <c r="B15" s="35" t="s">
        <v>182</v>
      </c>
      <c r="C15" s="35">
        <v>0</v>
      </c>
      <c r="D15" s="71">
        <v>0</v>
      </c>
      <c r="E15" s="29"/>
    </row>
    <row r="16" spans="2:8" x14ac:dyDescent="0.3">
      <c r="B16" s="35" t="s">
        <v>183</v>
      </c>
      <c r="C16" s="35">
        <v>0</v>
      </c>
      <c r="D16" s="71">
        <v>1</v>
      </c>
    </row>
    <row r="17" spans="2:5" x14ac:dyDescent="0.3">
      <c r="B17" s="35" t="s">
        <v>184</v>
      </c>
      <c r="C17" s="35">
        <v>0</v>
      </c>
      <c r="D17" s="71">
        <v>1</v>
      </c>
    </row>
    <row r="18" spans="2:5" x14ac:dyDescent="0.3">
      <c r="B18" s="35" t="s">
        <v>185</v>
      </c>
      <c r="C18" s="35">
        <v>0</v>
      </c>
      <c r="D18" s="71">
        <v>1</v>
      </c>
    </row>
    <row r="19" spans="2:5" x14ac:dyDescent="0.3">
      <c r="B19" s="35" t="s">
        <v>186</v>
      </c>
      <c r="C19" s="35">
        <v>0</v>
      </c>
      <c r="D19" s="71">
        <v>1</v>
      </c>
    </row>
    <row r="20" spans="2:5" x14ac:dyDescent="0.3">
      <c r="B20" s="18" t="s">
        <v>114</v>
      </c>
      <c r="C20" s="18">
        <v>0</v>
      </c>
      <c r="D20" s="24">
        <v>1</v>
      </c>
    </row>
    <row r="21" spans="2:5" x14ac:dyDescent="0.3">
      <c r="B21" s="18" t="s">
        <v>115</v>
      </c>
      <c r="C21" s="18">
        <v>0</v>
      </c>
      <c r="D21" s="24">
        <v>1</v>
      </c>
    </row>
    <row r="22" spans="2:5" x14ac:dyDescent="0.3">
      <c r="B22" s="35" t="s">
        <v>187</v>
      </c>
      <c r="C22" s="35">
        <v>0</v>
      </c>
      <c r="D22" s="71">
        <v>1</v>
      </c>
    </row>
    <row r="23" spans="2:5" x14ac:dyDescent="0.3">
      <c r="B23" s="18" t="s">
        <v>116</v>
      </c>
      <c r="C23" s="18">
        <v>0</v>
      </c>
      <c r="D23" s="24">
        <v>1</v>
      </c>
    </row>
    <row r="24" spans="2:5" x14ac:dyDescent="0.3">
      <c r="B24" s="18" t="s">
        <v>117</v>
      </c>
      <c r="C24" s="18">
        <v>0</v>
      </c>
      <c r="D24" s="24">
        <v>1</v>
      </c>
    </row>
    <row r="25" spans="2:5" x14ac:dyDescent="0.3">
      <c r="B25" s="35" t="s">
        <v>188</v>
      </c>
      <c r="C25" s="35">
        <v>0</v>
      </c>
      <c r="D25" s="71">
        <v>1</v>
      </c>
    </row>
    <row r="26" spans="2:5" x14ac:dyDescent="0.3">
      <c r="B26" s="35" t="s">
        <v>189</v>
      </c>
      <c r="C26" s="35">
        <v>0</v>
      </c>
      <c r="D26" s="71">
        <v>0</v>
      </c>
      <c r="E26" s="29"/>
    </row>
    <row r="27" spans="2:5" x14ac:dyDescent="0.3">
      <c r="B27" s="35" t="s">
        <v>190</v>
      </c>
      <c r="C27" s="35">
        <v>0</v>
      </c>
      <c r="D27" s="71">
        <v>0</v>
      </c>
      <c r="E27" s="29"/>
    </row>
    <row r="28" spans="2:5" x14ac:dyDescent="0.3">
      <c r="B28" s="18" t="s">
        <v>118</v>
      </c>
      <c r="C28" s="18">
        <v>0</v>
      </c>
      <c r="D28" s="24">
        <v>1</v>
      </c>
      <c r="E28" s="29"/>
    </row>
    <row r="29" spans="2:5" x14ac:dyDescent="0.3">
      <c r="B29" s="18" t="s">
        <v>119</v>
      </c>
      <c r="C29" s="18">
        <v>0</v>
      </c>
      <c r="D29" s="24">
        <v>1</v>
      </c>
      <c r="E29" s="29"/>
    </row>
    <row r="30" spans="2:5" x14ac:dyDescent="0.3">
      <c r="B30" s="18" t="s">
        <v>120</v>
      </c>
      <c r="C30" s="18">
        <v>0</v>
      </c>
      <c r="D30" s="24">
        <v>1</v>
      </c>
      <c r="E30" s="29"/>
    </row>
    <row r="31" spans="2:5" x14ac:dyDescent="0.3">
      <c r="B31" s="35" t="s">
        <v>191</v>
      </c>
      <c r="C31" s="35">
        <v>0</v>
      </c>
      <c r="D31" s="71">
        <v>0</v>
      </c>
      <c r="E31" s="29"/>
    </row>
    <row r="32" spans="2:5" x14ac:dyDescent="0.3">
      <c r="B32" s="35" t="s">
        <v>192</v>
      </c>
      <c r="C32" s="35">
        <v>0</v>
      </c>
      <c r="D32" s="71">
        <v>0</v>
      </c>
      <c r="E32" s="29"/>
    </row>
    <row r="33" spans="2:8" x14ac:dyDescent="0.3">
      <c r="B33" s="18" t="s">
        <v>121</v>
      </c>
      <c r="C33" s="18">
        <v>0</v>
      </c>
      <c r="D33" s="24">
        <v>1</v>
      </c>
    </row>
    <row r="34" spans="2:8" x14ac:dyDescent="0.3">
      <c r="B34" s="18" t="s">
        <v>122</v>
      </c>
      <c r="C34" s="18">
        <v>0</v>
      </c>
      <c r="D34" s="24">
        <v>1</v>
      </c>
    </row>
    <row r="35" spans="2:8" x14ac:dyDescent="0.3">
      <c r="B35" s="18" t="s">
        <v>123</v>
      </c>
      <c r="C35" s="18">
        <v>0</v>
      </c>
      <c r="D35" s="24">
        <v>1</v>
      </c>
    </row>
    <row r="36" spans="2:8" x14ac:dyDescent="0.3">
      <c r="B36" s="18" t="s">
        <v>124</v>
      </c>
      <c r="C36" s="18">
        <v>0</v>
      </c>
      <c r="D36" s="24">
        <v>1</v>
      </c>
    </row>
    <row r="37" spans="2:8" x14ac:dyDescent="0.3">
      <c r="B37" s="18" t="s">
        <v>125</v>
      </c>
      <c r="C37" s="18">
        <v>1</v>
      </c>
      <c r="D37" s="38">
        <v>1</v>
      </c>
      <c r="E37" s="36"/>
      <c r="F37" s="31"/>
      <c r="G37" s="31"/>
      <c r="H37" s="31"/>
    </row>
    <row r="38" spans="2:8" x14ac:dyDescent="0.3">
      <c r="B38" s="18" t="s">
        <v>126</v>
      </c>
      <c r="C38" s="18">
        <v>0</v>
      </c>
      <c r="D38" s="24">
        <v>1</v>
      </c>
    </row>
    <row r="39" spans="2:8" x14ac:dyDescent="0.3">
      <c r="B39" s="18" t="s">
        <v>127</v>
      </c>
      <c r="C39" s="18">
        <v>0</v>
      </c>
      <c r="D39" s="24">
        <v>0</v>
      </c>
      <c r="E39" s="29"/>
    </row>
    <row r="40" spans="2:8" x14ac:dyDescent="0.3">
      <c r="B40" s="18" t="s">
        <v>128</v>
      </c>
      <c r="C40" s="18">
        <v>0</v>
      </c>
      <c r="D40" s="24">
        <v>0</v>
      </c>
      <c r="E40" s="29"/>
    </row>
    <row r="41" spans="2:8" x14ac:dyDescent="0.3">
      <c r="B41" s="18" t="s">
        <v>129</v>
      </c>
      <c r="C41" s="18">
        <v>0</v>
      </c>
      <c r="D41" s="24">
        <v>0</v>
      </c>
      <c r="E41" s="29"/>
    </row>
    <row r="42" spans="2:8" x14ac:dyDescent="0.3">
      <c r="B42" s="18" t="s">
        <v>130</v>
      </c>
      <c r="C42" s="18">
        <v>0</v>
      </c>
      <c r="D42" s="24">
        <v>0</v>
      </c>
      <c r="E42" s="29"/>
    </row>
    <row r="43" spans="2:8" x14ac:dyDescent="0.3">
      <c r="B43" s="18" t="s">
        <v>131</v>
      </c>
      <c r="C43" s="18">
        <v>0</v>
      </c>
      <c r="D43" s="24">
        <v>0</v>
      </c>
      <c r="E43" s="29"/>
    </row>
    <row r="44" spans="2:8" x14ac:dyDescent="0.3">
      <c r="B44" s="18" t="s">
        <v>132</v>
      </c>
      <c r="C44" s="18">
        <v>0</v>
      </c>
      <c r="D44" s="24">
        <v>0</v>
      </c>
    </row>
    <row r="45" spans="2:8" x14ac:dyDescent="0.3">
      <c r="B45" s="18" t="s">
        <v>133</v>
      </c>
      <c r="C45" s="18">
        <v>0</v>
      </c>
      <c r="D45" s="24">
        <v>1</v>
      </c>
    </row>
    <row r="46" spans="2:8" x14ac:dyDescent="0.3">
      <c r="B46" s="18" t="s">
        <v>134</v>
      </c>
      <c r="C46" s="18">
        <v>0</v>
      </c>
      <c r="D46" s="24">
        <v>1</v>
      </c>
    </row>
    <row r="47" spans="2:8" x14ac:dyDescent="0.3">
      <c r="B47" s="18" t="s">
        <v>135</v>
      </c>
      <c r="C47" s="18">
        <v>0</v>
      </c>
      <c r="D47" s="24">
        <v>1</v>
      </c>
    </row>
    <row r="48" spans="2:8" ht="15" thickBot="1" x14ac:dyDescent="0.35">
      <c r="B48" s="19" t="s">
        <v>136</v>
      </c>
      <c r="C48" s="19">
        <v>0</v>
      </c>
      <c r="D48" s="37">
        <v>1</v>
      </c>
    </row>
    <row r="49" spans="2:4" ht="15" thickTop="1" x14ac:dyDescent="0.3">
      <c r="B49" s="20" t="s">
        <v>547</v>
      </c>
      <c r="C49" s="20">
        <f>SUM(C7:C48)</f>
        <v>1</v>
      </c>
      <c r="D49" s="20">
        <f>SUM(D7:D48)</f>
        <v>31</v>
      </c>
    </row>
    <row r="50" spans="2:4" x14ac:dyDescent="0.3">
      <c r="B50" s="20" t="s">
        <v>575</v>
      </c>
      <c r="C50" s="55">
        <f>AVERAGE(C7:C48)</f>
        <v>2.3809523809523808E-2</v>
      </c>
      <c r="D50" s="55">
        <f>AVERAGE(D7:D48)</f>
        <v>0.73809523809523814</v>
      </c>
    </row>
  </sheetData>
  <mergeCells count="1">
    <mergeCell ref="B4:D4"/>
  </mergeCells>
  <conditionalFormatting sqref="C49:D50 C7:D19">
    <cfRule type="cellIs" dxfId="147" priority="44" operator="equal">
      <formula>"0 oder 1"</formula>
    </cfRule>
  </conditionalFormatting>
  <conditionalFormatting sqref="C48:D48">
    <cfRule type="cellIs" dxfId="146" priority="36" operator="equal">
      <formula>"0 oder 1"</formula>
    </cfRule>
  </conditionalFormatting>
  <conditionalFormatting sqref="C47:D47">
    <cfRule type="cellIs" dxfId="145" priority="35" operator="equal">
      <formula>"0 oder 1"</formula>
    </cfRule>
  </conditionalFormatting>
  <conditionalFormatting sqref="C46:D46">
    <cfRule type="cellIs" dxfId="144" priority="34" operator="equal">
      <formula>"0 oder 1"</formula>
    </cfRule>
  </conditionalFormatting>
  <conditionalFormatting sqref="C45:D45">
    <cfRule type="cellIs" dxfId="143" priority="33" operator="equal">
      <formula>"0 oder 1"</formula>
    </cfRule>
  </conditionalFormatting>
  <conditionalFormatting sqref="C44:D44">
    <cfRule type="cellIs" dxfId="142" priority="32" operator="equal">
      <formula>"0 oder 1"</formula>
    </cfRule>
  </conditionalFormatting>
  <conditionalFormatting sqref="C43:D43">
    <cfRule type="cellIs" dxfId="141" priority="31" operator="equal">
      <formula>"0 oder 1"</formula>
    </cfRule>
  </conditionalFormatting>
  <conditionalFormatting sqref="C42:D42">
    <cfRule type="cellIs" dxfId="140" priority="30" operator="equal">
      <formula>"0 oder 1"</formula>
    </cfRule>
  </conditionalFormatting>
  <conditionalFormatting sqref="C41:D41">
    <cfRule type="cellIs" dxfId="139" priority="29" operator="equal">
      <formula>"0 oder 1"</formula>
    </cfRule>
  </conditionalFormatting>
  <conditionalFormatting sqref="C40:D40">
    <cfRule type="cellIs" dxfId="138" priority="28" operator="equal">
      <formula>"0 oder 1"</formula>
    </cfRule>
  </conditionalFormatting>
  <conditionalFormatting sqref="C39:D39">
    <cfRule type="cellIs" dxfId="137" priority="27" operator="equal">
      <formula>"0 oder 1"</formula>
    </cfRule>
  </conditionalFormatting>
  <conditionalFormatting sqref="C38:D38">
    <cfRule type="cellIs" dxfId="136" priority="26" operator="equal">
      <formula>"0 oder 1"</formula>
    </cfRule>
  </conditionalFormatting>
  <conditionalFormatting sqref="C37:E37">
    <cfRule type="cellIs" dxfId="135" priority="25" operator="equal">
      <formula>"0 oder 1"</formula>
    </cfRule>
  </conditionalFormatting>
  <conditionalFormatting sqref="C36:D36">
    <cfRule type="cellIs" dxfId="134" priority="24" operator="equal">
      <formula>"0 oder 1"</formula>
    </cfRule>
  </conditionalFormatting>
  <conditionalFormatting sqref="C35:D35">
    <cfRule type="cellIs" dxfId="133" priority="23" operator="equal">
      <formula>"0 oder 1"</formula>
    </cfRule>
  </conditionalFormatting>
  <conditionalFormatting sqref="C34:D34">
    <cfRule type="cellIs" dxfId="132" priority="22" operator="equal">
      <formula>"0 oder 1"</formula>
    </cfRule>
  </conditionalFormatting>
  <conditionalFormatting sqref="C33:D33">
    <cfRule type="cellIs" dxfId="131" priority="21" operator="equal">
      <formula>"0 oder 1"</formula>
    </cfRule>
  </conditionalFormatting>
  <conditionalFormatting sqref="C32:D32">
    <cfRule type="cellIs" dxfId="130" priority="20" operator="equal">
      <formula>"0 oder 1"</formula>
    </cfRule>
  </conditionalFormatting>
  <conditionalFormatting sqref="C29:D29">
    <cfRule type="cellIs" dxfId="129" priority="19" operator="equal">
      <formula>"0 oder 1"</formula>
    </cfRule>
  </conditionalFormatting>
  <conditionalFormatting sqref="C28:D28">
    <cfRule type="cellIs" dxfId="128" priority="18" operator="equal">
      <formula>"0 oder 1"</formula>
    </cfRule>
  </conditionalFormatting>
  <conditionalFormatting sqref="D27">
    <cfRule type="cellIs" dxfId="127" priority="17" operator="equal">
      <formula>"0 oder 1"</formula>
    </cfRule>
  </conditionalFormatting>
  <conditionalFormatting sqref="C23:D23">
    <cfRule type="cellIs" dxfId="126" priority="16" operator="equal">
      <formula>"0 oder 1"</formula>
    </cfRule>
  </conditionalFormatting>
  <conditionalFormatting sqref="C22:D22">
    <cfRule type="cellIs" dxfId="125" priority="15" operator="equal">
      <formula>"0 oder 1"</formula>
    </cfRule>
  </conditionalFormatting>
  <conditionalFormatting sqref="C20:D20">
    <cfRule type="cellIs" dxfId="124" priority="14" operator="equal">
      <formula>"0 oder 1"</formula>
    </cfRule>
  </conditionalFormatting>
  <conditionalFormatting sqref="C21:D21">
    <cfRule type="cellIs" dxfId="123" priority="7" operator="equal">
      <formula>"0 oder 1"</formula>
    </cfRule>
  </conditionalFormatting>
  <conditionalFormatting sqref="D26">
    <cfRule type="cellIs" dxfId="122" priority="6" operator="equal">
      <formula>"0 oder 1"</formula>
    </cfRule>
  </conditionalFormatting>
  <conditionalFormatting sqref="C25:D25 C26:C27">
    <cfRule type="cellIs" dxfId="121" priority="5" operator="equal">
      <formula>"0 oder 1"</formula>
    </cfRule>
  </conditionalFormatting>
  <conditionalFormatting sqref="C24:D24">
    <cfRule type="cellIs" dxfId="120" priority="4" operator="equal">
      <formula>"0 oder 1"</formula>
    </cfRule>
  </conditionalFormatting>
  <conditionalFormatting sqref="C30:D30">
    <cfRule type="cellIs" dxfId="119" priority="3" operator="equal">
      <formula>"0 oder 1"</formula>
    </cfRule>
  </conditionalFormatting>
  <conditionalFormatting sqref="C31:D31">
    <cfRule type="cellIs" dxfId="118" priority="2" operator="equal">
      <formula>"0 oder 1"</formula>
    </cfRule>
  </conditionalFormatting>
  <conditionalFormatting sqref="B50">
    <cfRule type="cellIs" dxfId="117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1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12.88671875" style="6" customWidth="1"/>
    <col min="3" max="8" width="11.88671875" style="6" customWidth="1"/>
    <col min="9" max="9" width="12.5546875" style="6" customWidth="1"/>
    <col min="10" max="16" width="11.88671875" style="6" customWidth="1"/>
    <col min="17" max="16384" width="11.5546875" style="6"/>
  </cols>
  <sheetData>
    <row r="3" spans="2:17" ht="21" x14ac:dyDescent="0.4">
      <c r="B3" s="13" t="s">
        <v>4</v>
      </c>
      <c r="H3" s="13"/>
    </row>
    <row r="4" spans="2:17" ht="18" x14ac:dyDescent="0.35">
      <c r="B4" s="33" t="s">
        <v>549</v>
      </c>
      <c r="C4" s="33"/>
      <c r="D4" s="15"/>
      <c r="I4" s="101"/>
      <c r="J4" s="101" t="s">
        <v>550</v>
      </c>
    </row>
    <row r="6" spans="2:17" x14ac:dyDescent="0.3">
      <c r="B6" s="204" t="s">
        <v>557</v>
      </c>
      <c r="C6" s="206" t="s">
        <v>225</v>
      </c>
      <c r="D6" s="207"/>
      <c r="E6" s="208"/>
      <c r="F6" s="206" t="s">
        <v>226</v>
      </c>
      <c r="G6" s="207"/>
      <c r="H6" s="208"/>
      <c r="J6" s="204" t="s">
        <v>557</v>
      </c>
      <c r="K6" s="206" t="s">
        <v>225</v>
      </c>
      <c r="L6" s="207"/>
      <c r="M6" s="208"/>
      <c r="N6" s="206" t="s">
        <v>226</v>
      </c>
      <c r="O6" s="207"/>
      <c r="P6" s="208"/>
    </row>
    <row r="7" spans="2:17" ht="46.2" customHeight="1" x14ac:dyDescent="0.3">
      <c r="B7" s="205"/>
      <c r="C7" s="119" t="s">
        <v>193</v>
      </c>
      <c r="D7" s="118" t="s">
        <v>196</v>
      </c>
      <c r="E7" s="118" t="s">
        <v>601</v>
      </c>
      <c r="F7" s="119" t="s">
        <v>193</v>
      </c>
      <c r="G7" s="118" t="s">
        <v>196</v>
      </c>
      <c r="H7" s="118" t="s">
        <v>601</v>
      </c>
      <c r="J7" s="205"/>
      <c r="K7" s="119" t="s">
        <v>193</v>
      </c>
      <c r="L7" s="118" t="s">
        <v>196</v>
      </c>
      <c r="M7" s="118" t="s">
        <v>601</v>
      </c>
      <c r="N7" s="119" t="s">
        <v>193</v>
      </c>
      <c r="O7" s="118" t="s">
        <v>196</v>
      </c>
      <c r="P7" s="118" t="s">
        <v>601</v>
      </c>
    </row>
    <row r="8" spans="2:17" x14ac:dyDescent="0.3">
      <c r="B8" s="114" t="s">
        <v>553</v>
      </c>
      <c r="C8" s="18">
        <v>62</v>
      </c>
      <c r="D8" s="18">
        <v>3</v>
      </c>
      <c r="E8" s="55">
        <f>C8/(C8+D8)</f>
        <v>0.9538461538461539</v>
      </c>
      <c r="F8" s="18">
        <v>68</v>
      </c>
      <c r="G8" s="18">
        <v>7</v>
      </c>
      <c r="H8" s="55">
        <f>F8/(F8+G8)</f>
        <v>0.90666666666666662</v>
      </c>
      <c r="I8" s="29"/>
      <c r="J8" s="114" t="s">
        <v>553</v>
      </c>
      <c r="K8" s="18">
        <v>64</v>
      </c>
      <c r="L8" s="18">
        <v>1</v>
      </c>
      <c r="M8" s="55">
        <f>K8/(K8+L8)</f>
        <v>0.98461538461538467</v>
      </c>
      <c r="N8" s="18">
        <v>75</v>
      </c>
      <c r="O8" s="18">
        <v>0</v>
      </c>
      <c r="P8" s="18">
        <f>N8/(N8+O8)</f>
        <v>1</v>
      </c>
      <c r="Q8" s="29"/>
    </row>
    <row r="9" spans="2:17" ht="15" thickBot="1" x14ac:dyDescent="0.35">
      <c r="B9" s="120" t="s">
        <v>223</v>
      </c>
      <c r="C9" s="48">
        <v>24</v>
      </c>
      <c r="D9" s="19">
        <v>2</v>
      </c>
      <c r="E9" s="55">
        <f>C9/(C9+D9)</f>
        <v>0.92307692307692313</v>
      </c>
      <c r="F9" s="19">
        <v>26</v>
      </c>
      <c r="G9" s="19">
        <v>11</v>
      </c>
      <c r="H9" s="55">
        <f>F9/(F9+G9)</f>
        <v>0.70270270270270274</v>
      </c>
      <c r="I9" s="29"/>
      <c r="J9" s="120" t="s">
        <v>223</v>
      </c>
      <c r="K9" s="48">
        <v>23</v>
      </c>
      <c r="L9" s="19">
        <v>3</v>
      </c>
      <c r="M9" s="55">
        <f>K9/(K9+L9)</f>
        <v>0.88461538461538458</v>
      </c>
      <c r="N9" s="19">
        <v>36</v>
      </c>
      <c r="O9" s="19">
        <v>1</v>
      </c>
      <c r="P9" s="55">
        <f>N9/(N9+O9)</f>
        <v>0.97297297297297303</v>
      </c>
      <c r="Q9" s="29"/>
    </row>
    <row r="10" spans="2:17" ht="15" thickTop="1" x14ac:dyDescent="0.3">
      <c r="B10" s="20" t="s">
        <v>575</v>
      </c>
      <c r="C10" s="201">
        <f>AVERAGE(E8:E9)</f>
        <v>0.93846153846153846</v>
      </c>
      <c r="D10" s="202"/>
      <c r="E10" s="203"/>
      <c r="F10" s="201">
        <f>AVERAGE(H8:H9)</f>
        <v>0.80468468468468468</v>
      </c>
      <c r="G10" s="202"/>
      <c r="H10" s="203"/>
      <c r="I10" s="29"/>
      <c r="J10" s="20" t="s">
        <v>575</v>
      </c>
      <c r="K10" s="201">
        <f>AVERAGE(M8:M9)</f>
        <v>0.93461538461538463</v>
      </c>
      <c r="L10" s="202"/>
      <c r="M10" s="203"/>
      <c r="N10" s="201">
        <f>AVERAGE(P8:P9)</f>
        <v>0.98648648648648651</v>
      </c>
      <c r="O10" s="202"/>
      <c r="P10" s="203"/>
      <c r="Q10" s="29"/>
    </row>
    <row r="11" spans="2:17" s="29" customFormat="1" x14ac:dyDescent="0.3">
      <c r="B11" s="31"/>
      <c r="C11" s="31"/>
      <c r="D11" s="31"/>
      <c r="E11" s="31"/>
      <c r="H11" s="31"/>
      <c r="I11" s="31"/>
      <c r="J11" s="31"/>
    </row>
  </sheetData>
  <mergeCells count="10">
    <mergeCell ref="N10:P10"/>
    <mergeCell ref="B6:B7"/>
    <mergeCell ref="J6:J7"/>
    <mergeCell ref="F6:H6"/>
    <mergeCell ref="N6:P6"/>
    <mergeCell ref="C6:E6"/>
    <mergeCell ref="K6:M6"/>
    <mergeCell ref="C10:E10"/>
    <mergeCell ref="F10:H10"/>
    <mergeCell ref="K10:M10"/>
  </mergeCells>
  <conditionalFormatting sqref="C11:E11 I11:J11">
    <cfRule type="cellIs" dxfId="116" priority="25" operator="equal">
      <formula>"0 oder 1"</formula>
    </cfRule>
  </conditionalFormatting>
  <conditionalFormatting sqref="D9 F10 F9:G9">
    <cfRule type="cellIs" dxfId="115" priority="15" operator="equal">
      <formula>"0 oder 1"</formula>
    </cfRule>
  </conditionalFormatting>
  <conditionalFormatting sqref="D8:H8">
    <cfRule type="cellIs" dxfId="114" priority="14" operator="equal">
      <formula>"0 oder 1"</formula>
    </cfRule>
  </conditionalFormatting>
  <conditionalFormatting sqref="K10">
    <cfRule type="cellIs" dxfId="113" priority="9" operator="equal">
      <formula>"0 oder 1"</formula>
    </cfRule>
  </conditionalFormatting>
  <conditionalFormatting sqref="N10">
    <cfRule type="cellIs" dxfId="112" priority="11" operator="equal">
      <formula>"0 oder 1"</formula>
    </cfRule>
  </conditionalFormatting>
  <conditionalFormatting sqref="C10">
    <cfRule type="cellIs" dxfId="111" priority="12" operator="equal">
      <formula>"0 oder 1"</formula>
    </cfRule>
  </conditionalFormatting>
  <conditionalFormatting sqref="H9">
    <cfRule type="cellIs" dxfId="110" priority="8" operator="equal">
      <formula>"0 oder 1"</formula>
    </cfRule>
  </conditionalFormatting>
  <conditionalFormatting sqref="E9">
    <cfRule type="cellIs" dxfId="109" priority="7" operator="equal">
      <formula>"0 oder 1"</formula>
    </cfRule>
  </conditionalFormatting>
  <conditionalFormatting sqref="L9 N9:O9">
    <cfRule type="cellIs" dxfId="108" priority="6" operator="equal">
      <formula>"0 oder 1"</formula>
    </cfRule>
  </conditionalFormatting>
  <conditionalFormatting sqref="L8:P8">
    <cfRule type="cellIs" dxfId="107" priority="5" operator="equal">
      <formula>"0 oder 1"</formula>
    </cfRule>
  </conditionalFormatting>
  <conditionalFormatting sqref="P9">
    <cfRule type="cellIs" dxfId="106" priority="4" operator="equal">
      <formula>"0 oder 1"</formula>
    </cfRule>
  </conditionalFormatting>
  <conditionalFormatting sqref="M9">
    <cfRule type="cellIs" dxfId="105" priority="3" operator="equal">
      <formula>"0 oder 1"</formula>
    </cfRule>
  </conditionalFormatting>
  <conditionalFormatting sqref="B10">
    <cfRule type="cellIs" dxfId="104" priority="2" operator="equal">
      <formula>"0 oder 1"</formula>
    </cfRule>
  </conditionalFormatting>
  <conditionalFormatting sqref="J10">
    <cfRule type="cellIs" dxfId="103" priority="1" operator="equal">
      <formula>"0 oder 1"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29.44140625" style="6" customWidth="1"/>
    <col min="3" max="3" width="12.6640625" style="6" customWidth="1"/>
    <col min="4" max="4" width="13.33203125" style="6" customWidth="1"/>
    <col min="5" max="5" width="11.5546875" style="6"/>
    <col min="6" max="6" width="57.109375" style="6" customWidth="1"/>
    <col min="7" max="7" width="11.77734375" style="6" bestFit="1" customWidth="1"/>
    <col min="8" max="16384" width="11.5546875" style="6"/>
  </cols>
  <sheetData>
    <row r="3" spans="2:11" ht="21" x14ac:dyDescent="0.4">
      <c r="B3" s="13" t="s">
        <v>8</v>
      </c>
      <c r="F3" s="13"/>
    </row>
    <row r="4" spans="2:11" ht="18" x14ac:dyDescent="0.35">
      <c r="B4" s="34" t="s">
        <v>582</v>
      </c>
      <c r="C4" s="34"/>
      <c r="D4" s="15"/>
      <c r="F4" s="34" t="s">
        <v>583</v>
      </c>
      <c r="G4" s="34"/>
      <c r="H4" s="15"/>
    </row>
    <row r="6" spans="2:11" x14ac:dyDescent="0.3">
      <c r="B6" s="21" t="s">
        <v>598</v>
      </c>
      <c r="C6" s="17" t="s">
        <v>225</v>
      </c>
      <c r="D6" s="17" t="s">
        <v>226</v>
      </c>
      <c r="F6" s="21" t="s">
        <v>598</v>
      </c>
      <c r="G6" s="17" t="s">
        <v>225</v>
      </c>
      <c r="H6" s="17" t="s">
        <v>226</v>
      </c>
    </row>
    <row r="7" spans="2:11" x14ac:dyDescent="0.3">
      <c r="B7" s="18" t="s">
        <v>197</v>
      </c>
      <c r="C7" s="18">
        <f>(3-1)/(5-1)</f>
        <v>0.5</v>
      </c>
      <c r="D7" s="18">
        <f>(5-1)/(5-1)</f>
        <v>1</v>
      </c>
      <c r="E7" s="78"/>
      <c r="F7" s="18" t="s">
        <v>628</v>
      </c>
      <c r="G7" s="18">
        <v>1</v>
      </c>
      <c r="H7" s="18">
        <v>1</v>
      </c>
    </row>
    <row r="8" spans="2:11" ht="28.8" x14ac:dyDescent="0.3">
      <c r="B8" s="18" t="s">
        <v>198</v>
      </c>
      <c r="C8" s="57" t="s">
        <v>429</v>
      </c>
      <c r="D8" s="57" t="s">
        <v>429</v>
      </c>
      <c r="E8" s="45"/>
      <c r="F8" s="18" t="s">
        <v>629</v>
      </c>
      <c r="G8" s="18">
        <v>1</v>
      </c>
      <c r="H8" s="18">
        <v>1</v>
      </c>
    </row>
    <row r="9" spans="2:11" ht="15" thickBot="1" x14ac:dyDescent="0.35">
      <c r="B9" s="19" t="s">
        <v>199</v>
      </c>
      <c r="C9" s="19">
        <v>1</v>
      </c>
      <c r="D9" s="19">
        <v>1</v>
      </c>
      <c r="F9" s="18" t="s">
        <v>630</v>
      </c>
      <c r="G9" s="18">
        <v>1</v>
      </c>
      <c r="H9" s="18">
        <v>1</v>
      </c>
      <c r="I9" s="29"/>
      <c r="K9" s="43"/>
    </row>
    <row r="10" spans="2:11" ht="15" thickTop="1" x14ac:dyDescent="0.3">
      <c r="B10" s="20" t="s">
        <v>575</v>
      </c>
      <c r="C10" s="18">
        <f>AVERAGE(C7,C9)</f>
        <v>0.75</v>
      </c>
      <c r="D10" s="18">
        <f>AVERAGE(D7,D9)</f>
        <v>1</v>
      </c>
      <c r="F10" s="18" t="s">
        <v>631</v>
      </c>
      <c r="G10" s="18">
        <v>1</v>
      </c>
      <c r="H10" s="18">
        <v>1</v>
      </c>
      <c r="K10" s="43"/>
    </row>
    <row r="11" spans="2:11" x14ac:dyDescent="0.3">
      <c r="B11" s="31"/>
      <c r="C11" s="31"/>
      <c r="D11" s="31"/>
      <c r="F11" s="18" t="s">
        <v>632</v>
      </c>
      <c r="G11" s="18">
        <v>1</v>
      </c>
      <c r="H11" s="18">
        <v>1</v>
      </c>
    </row>
    <row r="12" spans="2:11" x14ac:dyDescent="0.3">
      <c r="F12" s="18" t="s">
        <v>633</v>
      </c>
      <c r="G12" s="18">
        <v>1</v>
      </c>
      <c r="H12" s="18">
        <v>1</v>
      </c>
    </row>
    <row r="13" spans="2:11" ht="28.8" x14ac:dyDescent="0.3">
      <c r="F13" s="57" t="s">
        <v>634</v>
      </c>
      <c r="G13" s="18">
        <v>1</v>
      </c>
      <c r="H13" s="18">
        <v>1</v>
      </c>
      <c r="I13" s="29"/>
    </row>
    <row r="14" spans="2:11" x14ac:dyDescent="0.3">
      <c r="B14" s="65"/>
      <c r="C14" s="65"/>
      <c r="D14" s="29"/>
      <c r="F14" s="18" t="s">
        <v>635</v>
      </c>
      <c r="G14" s="18">
        <v>1</v>
      </c>
      <c r="H14" s="18">
        <v>1</v>
      </c>
    </row>
    <row r="15" spans="2:11" x14ac:dyDescent="0.3">
      <c r="B15" s="65"/>
      <c r="C15" s="65"/>
      <c r="D15" s="29"/>
      <c r="E15" s="6" t="s">
        <v>312</v>
      </c>
      <c r="F15" s="18" t="s">
        <v>636</v>
      </c>
      <c r="G15" s="18">
        <v>0</v>
      </c>
      <c r="H15" s="18">
        <v>0</v>
      </c>
    </row>
    <row r="16" spans="2:11" s="29" customFormat="1" ht="15" thickBot="1" x14ac:dyDescent="0.35">
      <c r="B16" s="65"/>
      <c r="C16" s="65"/>
      <c r="E16" s="29" t="s">
        <v>312</v>
      </c>
      <c r="F16" s="19" t="s">
        <v>637</v>
      </c>
      <c r="G16" s="19">
        <v>0</v>
      </c>
      <c r="H16" s="19">
        <v>1</v>
      </c>
    </row>
    <row r="17" spans="2:8" ht="15" thickTop="1" x14ac:dyDescent="0.3">
      <c r="B17" s="65"/>
      <c r="C17" s="65"/>
      <c r="D17" s="29"/>
      <c r="E17" s="6" t="s">
        <v>312</v>
      </c>
      <c r="F17" s="20" t="s">
        <v>575</v>
      </c>
      <c r="G17" s="55">
        <f>AVERAGE(G10:G16)</f>
        <v>0.7142857142857143</v>
      </c>
      <c r="H17" s="55">
        <f>AVERAGE(H10:H16)</f>
        <v>0.8571428571428571</v>
      </c>
    </row>
    <row r="18" spans="2:8" x14ac:dyDescent="0.3">
      <c r="B18" s="29"/>
      <c r="C18" s="29"/>
      <c r="D18" s="29"/>
      <c r="F18" s="31"/>
      <c r="G18" s="31"/>
      <c r="H18" s="31"/>
    </row>
    <row r="19" spans="2:8" x14ac:dyDescent="0.3">
      <c r="B19" s="67"/>
      <c r="C19" s="67"/>
      <c r="D19" s="67"/>
    </row>
    <row r="20" spans="2:8" x14ac:dyDescent="0.3">
      <c r="B20" s="29"/>
      <c r="C20" s="29"/>
      <c r="D20" s="29"/>
      <c r="F20" s="64"/>
      <c r="G20" s="29"/>
      <c r="H20" s="29"/>
    </row>
    <row r="21" spans="2:8" x14ac:dyDescent="0.3">
      <c r="B21" s="29"/>
      <c r="C21" s="29"/>
      <c r="D21" s="29"/>
      <c r="F21" s="63"/>
      <c r="G21" s="63"/>
      <c r="H21" s="63"/>
    </row>
    <row r="22" spans="2:8" x14ac:dyDescent="0.3">
      <c r="B22" s="29"/>
      <c r="C22" s="29"/>
      <c r="D22" s="29"/>
      <c r="F22" s="29"/>
      <c r="G22" s="29"/>
      <c r="H22" s="29"/>
    </row>
    <row r="23" spans="2:8" x14ac:dyDescent="0.3">
      <c r="F23" s="29"/>
      <c r="G23" s="29"/>
      <c r="H23" s="29"/>
    </row>
    <row r="24" spans="2:8" x14ac:dyDescent="0.3">
      <c r="F24" s="64"/>
      <c r="G24" s="29"/>
      <c r="H24" s="29"/>
    </row>
    <row r="25" spans="2:8" x14ac:dyDescent="0.3">
      <c r="F25" s="63"/>
      <c r="G25" s="63"/>
      <c r="H25" s="63"/>
    </row>
    <row r="26" spans="2:8" x14ac:dyDescent="0.3">
      <c r="F26" s="29"/>
      <c r="G26" s="29"/>
      <c r="H26" s="29"/>
    </row>
    <row r="27" spans="2:8" x14ac:dyDescent="0.3">
      <c r="F27" s="29"/>
      <c r="G27" s="29"/>
      <c r="H27" s="29"/>
    </row>
    <row r="28" spans="2:8" x14ac:dyDescent="0.3">
      <c r="F28" s="29"/>
      <c r="G28" s="29"/>
      <c r="H28" s="29"/>
    </row>
  </sheetData>
  <conditionalFormatting sqref="G9:H12 D8:E8 C7:D11 G15:H18">
    <cfRule type="cellIs" dxfId="102" priority="8" operator="equal">
      <formula>"0 oder 1"</formula>
    </cfRule>
  </conditionalFormatting>
  <conditionalFormatting sqref="H13:H14">
    <cfRule type="cellIs" dxfId="101" priority="7" operator="equal">
      <formula>"0 oder 1"</formula>
    </cfRule>
  </conditionalFormatting>
  <conditionalFormatting sqref="G8:H8">
    <cfRule type="cellIs" dxfId="100" priority="6" operator="equal">
      <formula>"0 oder 1"</formula>
    </cfRule>
  </conditionalFormatting>
  <conditionalFormatting sqref="G13">
    <cfRule type="cellIs" dxfId="99" priority="5" operator="equal">
      <formula>"0 oder 1"</formula>
    </cfRule>
  </conditionalFormatting>
  <conditionalFormatting sqref="G14">
    <cfRule type="cellIs" dxfId="98" priority="4" operator="equal">
      <formula>"0 oder 1"</formula>
    </cfRule>
  </conditionalFormatting>
  <conditionalFormatting sqref="G7:H7">
    <cfRule type="cellIs" dxfId="97" priority="3" operator="equal">
      <formula>"0 oder 1"</formula>
    </cfRule>
  </conditionalFormatting>
  <conditionalFormatting sqref="B10">
    <cfRule type="cellIs" dxfId="96" priority="2" operator="equal">
      <formula>"0 oder 1"</formula>
    </cfRule>
  </conditionalFormatting>
  <conditionalFormatting sqref="F17">
    <cfRule type="cellIs" dxfId="95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"/>
  <sheetViews>
    <sheetView zoomScaleNormal="100" workbookViewId="0">
      <selection activeCell="B2" sqref="B2"/>
    </sheetView>
  </sheetViews>
  <sheetFormatPr baseColWidth="10" defaultRowHeight="14.4" x14ac:dyDescent="0.3"/>
  <cols>
    <col min="1" max="1" width="11.5546875" style="6"/>
    <col min="2" max="2" width="52.6640625" style="6" customWidth="1"/>
    <col min="3" max="3" width="11.77734375" style="6" bestFit="1" customWidth="1"/>
    <col min="4" max="5" width="11.5546875" style="6"/>
    <col min="6" max="6" width="45.5546875" style="6" customWidth="1"/>
    <col min="7" max="7" width="11.77734375" style="6" bestFit="1" customWidth="1"/>
    <col min="8" max="9" width="11.5546875" style="6"/>
    <col min="10" max="10" width="62" style="6" customWidth="1"/>
    <col min="11" max="11" width="11.77734375" style="6" bestFit="1" customWidth="1"/>
    <col min="12" max="16384" width="11.5546875" style="6"/>
  </cols>
  <sheetData>
    <row r="3" spans="2:13" ht="21" x14ac:dyDescent="0.4">
      <c r="B3" s="13" t="s">
        <v>9</v>
      </c>
      <c r="F3" s="13"/>
      <c r="J3" s="13"/>
    </row>
    <row r="4" spans="2:13" ht="37.200000000000003" customHeight="1" x14ac:dyDescent="0.3">
      <c r="B4" s="213" t="s">
        <v>584</v>
      </c>
      <c r="C4" s="213"/>
      <c r="D4" s="213"/>
      <c r="F4" s="213" t="s">
        <v>565</v>
      </c>
      <c r="G4" s="213"/>
      <c r="H4" s="213"/>
      <c r="J4" s="213" t="s">
        <v>19</v>
      </c>
      <c r="K4" s="213"/>
      <c r="L4" s="213"/>
    </row>
    <row r="6" spans="2:13" x14ac:dyDescent="0.3">
      <c r="B6" s="21" t="s">
        <v>598</v>
      </c>
      <c r="C6" s="17" t="s">
        <v>26</v>
      </c>
      <c r="D6" s="17" t="s">
        <v>27</v>
      </c>
      <c r="F6" s="21" t="s">
        <v>598</v>
      </c>
      <c r="G6" s="17" t="s">
        <v>225</v>
      </c>
      <c r="H6" s="17" t="s">
        <v>226</v>
      </c>
      <c r="J6" s="21" t="s">
        <v>598</v>
      </c>
      <c r="K6" s="17" t="s">
        <v>225</v>
      </c>
      <c r="L6" s="17" t="s">
        <v>226</v>
      </c>
    </row>
    <row r="7" spans="2:13" ht="28.8" x14ac:dyDescent="0.3">
      <c r="B7" s="145" t="s">
        <v>638</v>
      </c>
      <c r="C7" s="18">
        <v>1</v>
      </c>
      <c r="D7" s="18">
        <v>0</v>
      </c>
      <c r="F7" s="145" t="s">
        <v>643</v>
      </c>
      <c r="G7" s="18">
        <v>1</v>
      </c>
      <c r="H7" s="18">
        <v>1</v>
      </c>
      <c r="I7" s="29"/>
      <c r="J7" s="147" t="s">
        <v>647</v>
      </c>
      <c r="K7" s="18">
        <v>1</v>
      </c>
      <c r="L7" s="18">
        <v>1</v>
      </c>
    </row>
    <row r="8" spans="2:13" ht="28.8" x14ac:dyDescent="0.3">
      <c r="B8" s="146" t="s">
        <v>639</v>
      </c>
      <c r="C8" s="53">
        <v>1</v>
      </c>
      <c r="D8" s="53">
        <v>0</v>
      </c>
      <c r="F8" s="147" t="s">
        <v>644</v>
      </c>
      <c r="G8" s="18">
        <v>0</v>
      </c>
      <c r="H8" s="18">
        <v>1</v>
      </c>
      <c r="J8" s="145" t="s">
        <v>648</v>
      </c>
      <c r="K8" s="18">
        <v>0.5</v>
      </c>
      <c r="L8" s="18">
        <v>1</v>
      </c>
      <c r="M8" s="29"/>
    </row>
    <row r="9" spans="2:13" ht="28.8" x14ac:dyDescent="0.3">
      <c r="B9" s="145" t="s">
        <v>640</v>
      </c>
      <c r="C9" s="18">
        <v>1</v>
      </c>
      <c r="D9" s="18">
        <v>1</v>
      </c>
      <c r="F9" s="145" t="s">
        <v>645</v>
      </c>
      <c r="G9" s="18">
        <v>1</v>
      </c>
      <c r="H9" s="18">
        <v>1</v>
      </c>
      <c r="I9" s="29"/>
      <c r="J9" s="147" t="s">
        <v>649</v>
      </c>
      <c r="K9" s="18">
        <v>0.5</v>
      </c>
      <c r="L9" s="18">
        <v>0.5</v>
      </c>
      <c r="M9" s="29"/>
    </row>
    <row r="10" spans="2:13" ht="33" customHeight="1" thickBot="1" x14ac:dyDescent="0.35">
      <c r="B10" s="145" t="s">
        <v>641</v>
      </c>
      <c r="C10" s="18">
        <v>1</v>
      </c>
      <c r="D10" s="18">
        <v>1</v>
      </c>
      <c r="F10" s="148" t="s">
        <v>646</v>
      </c>
      <c r="G10" s="19">
        <v>1</v>
      </c>
      <c r="H10" s="19">
        <v>0</v>
      </c>
      <c r="J10" s="147" t="s">
        <v>650</v>
      </c>
      <c r="K10" s="18">
        <v>1</v>
      </c>
      <c r="L10" s="18">
        <v>1</v>
      </c>
      <c r="M10" s="29"/>
    </row>
    <row r="11" spans="2:13" ht="30" thickTop="1" thickBot="1" x14ac:dyDescent="0.35">
      <c r="B11" s="148" t="s">
        <v>642</v>
      </c>
      <c r="C11" s="19">
        <v>1</v>
      </c>
      <c r="D11" s="19">
        <v>0</v>
      </c>
      <c r="E11" s="29"/>
      <c r="F11" s="20" t="s">
        <v>575</v>
      </c>
      <c r="G11" s="18">
        <f>AVERAGE(G7:G10)</f>
        <v>0.75</v>
      </c>
      <c r="H11" s="18">
        <f>AVERAGE(H7:H10)</f>
        <v>0.75</v>
      </c>
      <c r="J11" s="145" t="s">
        <v>651</v>
      </c>
      <c r="K11" s="18">
        <v>0</v>
      </c>
      <c r="L11" s="18">
        <v>0</v>
      </c>
      <c r="M11" s="29"/>
    </row>
    <row r="12" spans="2:13" ht="15" thickTop="1" x14ac:dyDescent="0.3">
      <c r="B12" s="20" t="s">
        <v>575</v>
      </c>
      <c r="C12" s="18">
        <f>AVERAGE(C7:C11)</f>
        <v>1</v>
      </c>
      <c r="D12" s="55">
        <f>AVERAGE(D7:D11)</f>
        <v>0.4</v>
      </c>
      <c r="F12" s="31"/>
      <c r="G12" s="31"/>
      <c r="H12" s="31"/>
      <c r="J12" s="147" t="s">
        <v>652</v>
      </c>
      <c r="K12" s="18">
        <v>0</v>
      </c>
      <c r="L12" s="18">
        <v>0</v>
      </c>
      <c r="M12" s="29"/>
    </row>
    <row r="13" spans="2:13" ht="15" thickBot="1" x14ac:dyDescent="0.35">
      <c r="B13" s="31"/>
      <c r="C13" s="31"/>
      <c r="D13" s="31"/>
      <c r="F13" s="31"/>
      <c r="G13" s="31"/>
      <c r="H13" s="31"/>
      <c r="J13" s="149" t="s">
        <v>653</v>
      </c>
      <c r="K13" s="19">
        <v>0</v>
      </c>
      <c r="L13" s="48">
        <v>1</v>
      </c>
      <c r="M13" s="29"/>
    </row>
    <row r="14" spans="2:13" ht="15" thickTop="1" x14ac:dyDescent="0.3">
      <c r="F14" s="31"/>
      <c r="G14" s="31"/>
      <c r="H14" s="31"/>
      <c r="J14" s="18" t="s">
        <v>575</v>
      </c>
      <c r="K14" s="55">
        <f>AVERAGE(K7:K13)</f>
        <v>0.42857142857142855</v>
      </c>
      <c r="L14" s="55">
        <f>AVERAGE(L7:L13)</f>
        <v>0.6428571428571429</v>
      </c>
    </row>
    <row r="15" spans="2:13" x14ac:dyDescent="0.3">
      <c r="B15" s="16"/>
      <c r="C15" s="16"/>
      <c r="F15" s="31"/>
      <c r="G15" s="31"/>
      <c r="H15" s="31"/>
      <c r="J15" s="31"/>
      <c r="K15" s="31"/>
      <c r="L15" s="31"/>
    </row>
    <row r="16" spans="2:13" s="29" customFormat="1" x14ac:dyDescent="0.3">
      <c r="B16" s="16"/>
      <c r="C16" s="16"/>
      <c r="D16" s="6"/>
      <c r="F16" s="31"/>
      <c r="G16" s="31"/>
      <c r="H16" s="31"/>
      <c r="J16" s="6"/>
      <c r="K16" s="6"/>
      <c r="L16" s="6"/>
    </row>
  </sheetData>
  <mergeCells count="3">
    <mergeCell ref="J4:L4"/>
    <mergeCell ref="B4:D4"/>
    <mergeCell ref="F4:H4"/>
  </mergeCells>
  <conditionalFormatting sqref="K7:L9 C7:D13 G7:H16 K11:L15">
    <cfRule type="cellIs" dxfId="94" priority="7" operator="equal">
      <formula>"0 oder 1"</formula>
    </cfRule>
  </conditionalFormatting>
  <conditionalFormatting sqref="K10:L10">
    <cfRule type="cellIs" dxfId="93" priority="4" operator="equal">
      <formula>"0 oder 1"</formula>
    </cfRule>
  </conditionalFormatting>
  <conditionalFormatting sqref="B12">
    <cfRule type="cellIs" dxfId="92" priority="2" operator="equal">
      <formula>"0 oder 1"</formula>
    </cfRule>
  </conditionalFormatting>
  <conditionalFormatting sqref="F11">
    <cfRule type="cellIs" dxfId="91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zoomScaleNormal="100" workbookViewId="0">
      <selection activeCell="B2" sqref="B2"/>
    </sheetView>
  </sheetViews>
  <sheetFormatPr baseColWidth="10" defaultRowHeight="14.4" x14ac:dyDescent="0.3"/>
  <cols>
    <col min="2" max="2" width="26" bestFit="1" customWidth="1"/>
    <col min="3" max="3" width="11.77734375" bestFit="1" customWidth="1"/>
    <col min="6" max="6" width="26" bestFit="1" customWidth="1"/>
  </cols>
  <sheetData>
    <row r="3" spans="2:8" ht="21" x14ac:dyDescent="0.4">
      <c r="B3" s="13" t="s">
        <v>560</v>
      </c>
    </row>
    <row r="4" spans="2:8" ht="18" x14ac:dyDescent="0.35">
      <c r="B4" s="141" t="s">
        <v>623</v>
      </c>
      <c r="C4" s="141"/>
      <c r="D4" s="15"/>
    </row>
    <row r="6" spans="2:8" s="6" customFormat="1" x14ac:dyDescent="0.3">
      <c r="B6" s="17" t="s">
        <v>109</v>
      </c>
      <c r="C6" s="17" t="s">
        <v>225</v>
      </c>
      <c r="D6" s="17" t="s">
        <v>226</v>
      </c>
      <c r="F6" s="62"/>
      <c r="G6" s="62"/>
      <c r="H6" s="62"/>
    </row>
    <row r="7" spans="2:8" x14ac:dyDescent="0.3">
      <c r="B7" s="18" t="s">
        <v>620</v>
      </c>
      <c r="C7" s="18">
        <v>0</v>
      </c>
      <c r="D7" s="18">
        <v>1</v>
      </c>
      <c r="F7" s="31"/>
      <c r="G7" s="31"/>
      <c r="H7" s="31"/>
    </row>
    <row r="8" spans="2:8" x14ac:dyDescent="0.3">
      <c r="B8" s="18" t="s">
        <v>28</v>
      </c>
      <c r="C8" s="18">
        <v>0</v>
      </c>
      <c r="D8" s="18">
        <v>1</v>
      </c>
      <c r="E8" s="29"/>
      <c r="F8" s="43"/>
      <c r="G8" s="31"/>
      <c r="H8" s="43"/>
    </row>
    <row r="9" spans="2:8" x14ac:dyDescent="0.3">
      <c r="B9" s="18" t="s">
        <v>29</v>
      </c>
      <c r="C9" s="18">
        <v>0</v>
      </c>
      <c r="D9" s="18">
        <v>1</v>
      </c>
      <c r="E9" s="29"/>
      <c r="F9" s="31"/>
      <c r="G9" s="31"/>
      <c r="H9" s="31"/>
    </row>
    <row r="10" spans="2:8" s="6" customFormat="1" x14ac:dyDescent="0.3">
      <c r="B10" s="18" t="s">
        <v>227</v>
      </c>
      <c r="C10" s="18">
        <v>0</v>
      </c>
      <c r="D10" s="18">
        <v>1</v>
      </c>
      <c r="E10" s="29"/>
      <c r="F10"/>
      <c r="G10"/>
      <c r="H10"/>
    </row>
    <row r="11" spans="2:8" s="6" customFormat="1" x14ac:dyDescent="0.3">
      <c r="B11" s="18" t="s">
        <v>228</v>
      </c>
      <c r="C11" s="18">
        <v>0</v>
      </c>
      <c r="D11" s="18">
        <v>1</v>
      </c>
      <c r="E11" s="29"/>
    </row>
    <row r="12" spans="2:8" ht="15" thickBot="1" x14ac:dyDescent="0.35">
      <c r="B12" s="19" t="s">
        <v>229</v>
      </c>
      <c r="C12" s="19">
        <v>0</v>
      </c>
      <c r="D12" s="19">
        <v>1</v>
      </c>
      <c r="E12" s="31"/>
    </row>
    <row r="13" spans="2:8" s="6" customFormat="1" ht="29.4" thickTop="1" x14ac:dyDescent="0.3">
      <c r="B13" s="103" t="s">
        <v>545</v>
      </c>
      <c r="C13" s="20">
        <f>SUM(C7:C12)</f>
        <v>0</v>
      </c>
      <c r="D13" s="20">
        <f>SUM(D7:D12)</f>
        <v>6</v>
      </c>
      <c r="F13"/>
      <c r="G13"/>
      <c r="H13"/>
    </row>
    <row r="14" spans="2:8" s="6" customFormat="1" x14ac:dyDescent="0.3">
      <c r="B14" s="20" t="s">
        <v>575</v>
      </c>
      <c r="C14" s="18">
        <f>C13/6</f>
        <v>0</v>
      </c>
      <c r="D14" s="18">
        <f>D13/6</f>
        <v>1</v>
      </c>
      <c r="F14"/>
      <c r="G14"/>
      <c r="H14"/>
    </row>
    <row r="15" spans="2:8" s="6" customFormat="1" x14ac:dyDescent="0.3">
      <c r="B15"/>
      <c r="C15"/>
      <c r="D15"/>
      <c r="F15"/>
      <c r="G15"/>
      <c r="H15"/>
    </row>
    <row r="16" spans="2:8" x14ac:dyDescent="0.3">
      <c r="B16" s="6"/>
      <c r="C16" s="6"/>
      <c r="D16" s="6"/>
      <c r="F16" s="6"/>
      <c r="G16" s="6"/>
      <c r="H16" s="6"/>
    </row>
  </sheetData>
  <conditionalFormatting sqref="C7:D14 G7:H9">
    <cfRule type="cellIs" dxfId="90" priority="5" operator="equal">
      <formula>"0 oder 1"</formula>
    </cfRule>
  </conditionalFormatting>
  <conditionalFormatting sqref="H8">
    <cfRule type="cellIs" dxfId="89" priority="3" operator="equal">
      <formula>"zwischen 0 und 1"</formula>
    </cfRule>
  </conditionalFormatting>
  <conditionalFormatting sqref="B14">
    <cfRule type="cellIs" dxfId="88" priority="1" operator="equal">
      <formula>"0 oder 1"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Übersicht</vt:lpstr>
      <vt:lpstr>WCAG 2.1 AA</vt:lpstr>
      <vt:lpstr>Vollständigkeit</vt:lpstr>
      <vt:lpstr>Qualität des Prüfberichts</vt:lpstr>
      <vt:lpstr>EN 301 549</vt:lpstr>
      <vt:lpstr>Korrektheit</vt:lpstr>
      <vt:lpstr>Qualität der Stichprobe</vt:lpstr>
      <vt:lpstr>Qualitätssicherung</vt:lpstr>
      <vt:lpstr>Optionale Inputformate</vt:lpstr>
      <vt:lpstr>BITV 2.0</vt:lpstr>
      <vt:lpstr>Aufwand</vt:lpstr>
      <vt:lpstr>WCAG 2.1 AAA</vt:lpstr>
      <vt:lpstr>Benutzungskonstellationen</vt:lpstr>
      <vt:lpstr>Öffentlichkeit des Verfahrens</vt:lpstr>
      <vt:lpstr>Skalierbarkeit hins. Prüfer</vt:lpstr>
      <vt:lpstr>Grad der Toolunterstützung</vt:lpstr>
      <vt:lpstr>Lizenz</vt:lpstr>
      <vt:lpstr>Zertifikat</vt:lpstr>
      <vt:lpstr>Potential für Automatisierung</vt:lpstr>
      <vt:lpstr>Zukunftssicherheit WCAG 3.0</vt:lpstr>
      <vt:lpstr>Einfachheit der Prüfungsdurchf.</vt:lpstr>
      <vt:lpstr>Organisatorische Anfoderungen</vt:lpstr>
      <vt:lpstr>Format des Prüfberichts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</dc:creator>
  <cp:lastModifiedBy>Gisela</cp:lastModifiedBy>
  <cp:lastPrinted>2021-04-17T12:37:23Z</cp:lastPrinted>
  <dcterms:created xsi:type="dcterms:W3CDTF">2020-11-10T16:53:51Z</dcterms:created>
  <dcterms:modified xsi:type="dcterms:W3CDTF">2021-05-05T23:55:20Z</dcterms:modified>
</cp:coreProperties>
</file>